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80" activeTab="2"/>
  </bookViews>
  <sheets>
    <sheet name="2015" sheetId="1" r:id="rId1"/>
    <sheet name="2019" sheetId="3" r:id="rId2"/>
    <sheet name="Ciudades" sheetId="2" r:id="rId3"/>
  </sheets>
  <calcPr calcId="125725"/>
</workbook>
</file>

<file path=xl/calcChain.xml><?xml version="1.0" encoding="utf-8"?>
<calcChain xmlns="http://schemas.openxmlformats.org/spreadsheetml/2006/main">
  <c r="A67" i="2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6"/>
  <c r="A65"/>
  <c r="A64"/>
  <c r="A63"/>
  <c r="A62"/>
  <c r="A61"/>
  <c r="A60"/>
  <c r="A59"/>
  <c r="A58"/>
  <c r="A5"/>
  <c r="A4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3"/>
  <c r="C2" i="3"/>
  <c r="U2"/>
  <c r="U32" s="1"/>
  <c r="Q2"/>
  <c r="Q32" s="1"/>
  <c r="N32"/>
  <c r="K32"/>
  <c r="H32"/>
  <c r="T2"/>
  <c r="R2"/>
  <c r="O2"/>
  <c r="N2"/>
  <c r="L2"/>
  <c r="K2"/>
  <c r="I2"/>
  <c r="H2"/>
  <c r="F2"/>
  <c r="E2"/>
  <c r="E32" s="1"/>
  <c r="R24"/>
  <c r="Q15"/>
  <c r="E20"/>
  <c r="K16"/>
  <c r="K17"/>
  <c r="K18"/>
  <c r="K11"/>
  <c r="K4"/>
  <c r="D5" i="1"/>
  <c r="G26"/>
  <c r="F26"/>
  <c r="Z34"/>
  <c r="Y34"/>
  <c r="T34"/>
  <c r="S34"/>
  <c r="E34"/>
  <c r="D34"/>
  <c r="G34"/>
  <c r="F34"/>
  <c r="AF33"/>
  <c r="AF2" s="1"/>
  <c r="AE33"/>
  <c r="AE2" s="1"/>
  <c r="G12"/>
  <c r="F12"/>
  <c r="E5"/>
  <c r="G31"/>
  <c r="F31"/>
  <c r="F36"/>
  <c r="D36"/>
  <c r="B35"/>
  <c r="G35"/>
  <c r="F35"/>
  <c r="E35"/>
  <c r="D35"/>
  <c r="E24"/>
  <c r="D24"/>
  <c r="G25"/>
  <c r="F25"/>
  <c r="E25"/>
  <c r="D25"/>
  <c r="B2" i="3" l="1"/>
  <c r="Q24"/>
  <c r="X51" i="1"/>
  <c r="W51"/>
  <c r="T51"/>
  <c r="S51"/>
  <c r="E51"/>
  <c r="D51"/>
  <c r="B51" s="1"/>
  <c r="B49"/>
  <c r="W50"/>
  <c r="W49"/>
  <c r="T50"/>
  <c r="T49"/>
  <c r="S50"/>
  <c r="S49"/>
  <c r="E50"/>
  <c r="E49"/>
  <c r="D50"/>
  <c r="B50" s="1"/>
  <c r="D49"/>
  <c r="X48"/>
  <c r="X47"/>
  <c r="W48"/>
  <c r="W47"/>
  <c r="V48"/>
  <c r="U48"/>
  <c r="T48"/>
  <c r="T47"/>
  <c r="S48"/>
  <c r="S47"/>
  <c r="E48"/>
  <c r="E47"/>
  <c r="D48"/>
  <c r="B48" s="1"/>
  <c r="D47"/>
  <c r="B47" s="1"/>
  <c r="V46" l="1"/>
  <c r="U46"/>
  <c r="T46"/>
  <c r="T45"/>
  <c r="S46"/>
  <c r="S45"/>
  <c r="R46"/>
  <c r="R45"/>
  <c r="Q46"/>
  <c r="Q45"/>
  <c r="E46"/>
  <c r="E45"/>
  <c r="D46"/>
  <c r="B46" s="1"/>
  <c r="D45"/>
  <c r="B45" s="1"/>
  <c r="T44"/>
  <c r="S44"/>
  <c r="R44"/>
  <c r="Q44"/>
  <c r="E44"/>
  <c r="D44"/>
  <c r="B44" s="1"/>
  <c r="AD52" l="1"/>
  <c r="AC52"/>
  <c r="X52"/>
  <c r="W52"/>
  <c r="V52"/>
  <c r="U52"/>
  <c r="T52"/>
  <c r="S52"/>
  <c r="R52"/>
  <c r="Q52"/>
  <c r="O52"/>
  <c r="N52"/>
  <c r="E52"/>
  <c r="D52"/>
  <c r="AD10"/>
  <c r="AC10"/>
  <c r="R42" l="1"/>
  <c r="Q42"/>
  <c r="R41"/>
  <c r="R2" s="1"/>
  <c r="Q41"/>
  <c r="Q2" s="1"/>
  <c r="AD53"/>
  <c r="AC53"/>
  <c r="AD2"/>
  <c r="AC2"/>
  <c r="E53"/>
  <c r="D53"/>
  <c r="B53" s="1"/>
  <c r="T53"/>
  <c r="S53"/>
  <c r="V53"/>
  <c r="U53"/>
  <c r="W53"/>
  <c r="X53"/>
  <c r="B52"/>
  <c r="O2"/>
  <c r="N2"/>
  <c r="E10"/>
  <c r="D10"/>
  <c r="D42"/>
  <c r="B42" s="1"/>
  <c r="X43"/>
  <c r="W43"/>
  <c r="E43"/>
  <c r="D43"/>
  <c r="B43" s="1"/>
  <c r="X42"/>
  <c r="W42"/>
  <c r="E42"/>
  <c r="AB29"/>
  <c r="AB2" s="1"/>
  <c r="AA29"/>
  <c r="AB28"/>
  <c r="AA28"/>
  <c r="AA2"/>
  <c r="X37"/>
  <c r="W37"/>
  <c r="T37"/>
  <c r="S37"/>
  <c r="X41"/>
  <c r="W41"/>
  <c r="X39"/>
  <c r="W39"/>
  <c r="E39"/>
  <c r="D39"/>
  <c r="B39" s="1"/>
  <c r="X38"/>
  <c r="W38"/>
  <c r="E38"/>
  <c r="D38"/>
  <c r="B38" s="1"/>
  <c r="G37"/>
  <c r="F37"/>
  <c r="B37" s="1"/>
  <c r="X36" l="1"/>
  <c r="W36"/>
  <c r="V36"/>
  <c r="U36"/>
  <c r="T36"/>
  <c r="S36"/>
  <c r="G36"/>
  <c r="E36"/>
  <c r="E29"/>
  <c r="D29"/>
  <c r="T29"/>
  <c r="S29"/>
  <c r="I29"/>
  <c r="H29"/>
  <c r="I30"/>
  <c r="H30"/>
  <c r="D30"/>
  <c r="D28"/>
  <c r="X35" l="1"/>
  <c r="W35"/>
  <c r="B36" l="1"/>
  <c r="D33"/>
  <c r="B33" s="1"/>
  <c r="E33"/>
  <c r="S33"/>
  <c r="T33"/>
  <c r="W33"/>
  <c r="X33"/>
  <c r="Z33"/>
  <c r="Y33"/>
  <c r="B34" l="1"/>
  <c r="Y2"/>
  <c r="Z32"/>
  <c r="Z2" s="1"/>
  <c r="Y32"/>
  <c r="T32"/>
  <c r="S32"/>
  <c r="E32"/>
  <c r="D32" l="1"/>
  <c r="B32" s="1"/>
  <c r="D31" l="1"/>
  <c r="E31"/>
  <c r="B31"/>
  <c r="B30" l="1"/>
  <c r="B29"/>
  <c r="X27"/>
  <c r="T30"/>
  <c r="S30"/>
  <c r="V28"/>
  <c r="U28"/>
  <c r="T28"/>
  <c r="S28"/>
  <c r="E30"/>
  <c r="M28"/>
  <c r="L28"/>
  <c r="L2" s="1"/>
  <c r="I28"/>
  <c r="H28"/>
  <c r="G28"/>
  <c r="F28"/>
  <c r="E28"/>
  <c r="M2"/>
  <c r="T23"/>
  <c r="S23"/>
  <c r="B28" l="1"/>
  <c r="B25"/>
  <c r="D22"/>
  <c r="B22" s="1"/>
  <c r="S22"/>
  <c r="X22"/>
  <c r="W22"/>
  <c r="T22"/>
  <c r="E22"/>
  <c r="I2"/>
  <c r="H2"/>
  <c r="X9"/>
  <c r="W9"/>
  <c r="T9"/>
  <c r="S9"/>
  <c r="X11"/>
  <c r="W11"/>
  <c r="T11"/>
  <c r="X10"/>
  <c r="W10"/>
  <c r="T10"/>
  <c r="S10"/>
  <c r="S11"/>
  <c r="X21"/>
  <c r="X20"/>
  <c r="X19"/>
  <c r="X18"/>
  <c r="X17"/>
  <c r="X16"/>
  <c r="X13"/>
  <c r="X12"/>
  <c r="X8"/>
  <c r="X7"/>
  <c r="X5"/>
  <c r="X4"/>
  <c r="W21"/>
  <c r="W20"/>
  <c r="W19"/>
  <c r="W18"/>
  <c r="W17"/>
  <c r="W16"/>
  <c r="W13"/>
  <c r="W12"/>
  <c r="W8"/>
  <c r="W7"/>
  <c r="W5"/>
  <c r="W4"/>
  <c r="T21"/>
  <c r="T20"/>
  <c r="T19"/>
  <c r="T18"/>
  <c r="T17"/>
  <c r="T16"/>
  <c r="T13"/>
  <c r="T12"/>
  <c r="T8"/>
  <c r="T7"/>
  <c r="T5"/>
  <c r="T4"/>
  <c r="S8"/>
  <c r="S21"/>
  <c r="S20"/>
  <c r="S19"/>
  <c r="S16"/>
  <c r="S18"/>
  <c r="S17"/>
  <c r="S13"/>
  <c r="S12"/>
  <c r="S7"/>
  <c r="S5"/>
  <c r="S4"/>
  <c r="E21"/>
  <c r="D21"/>
  <c r="B21" s="1"/>
  <c r="U2" l="1"/>
  <c r="S2"/>
  <c r="X2"/>
  <c r="V2"/>
  <c r="T2"/>
  <c r="W2"/>
  <c r="G20"/>
  <c r="F20"/>
  <c r="E20"/>
  <c r="D20"/>
  <c r="G19"/>
  <c r="F19"/>
  <c r="E19"/>
  <c r="D19"/>
  <c r="B20" l="1"/>
  <c r="B19"/>
  <c r="E17"/>
  <c r="E16"/>
  <c r="E15"/>
  <c r="E14"/>
  <c r="D17"/>
  <c r="B17" s="1"/>
  <c r="D16"/>
  <c r="D15"/>
  <c r="D14"/>
  <c r="B10"/>
  <c r="F2"/>
  <c r="K7"/>
  <c r="J7"/>
  <c r="K4"/>
  <c r="J4"/>
  <c r="E9"/>
  <c r="D9"/>
  <c r="B16" l="1"/>
  <c r="K2"/>
  <c r="J2"/>
  <c r="G2"/>
  <c r="B15"/>
  <c r="E8"/>
  <c r="E2" s="1"/>
  <c r="D8"/>
  <c r="D2" s="1"/>
</calcChain>
</file>

<file path=xl/sharedStrings.xml><?xml version="1.0" encoding="utf-8"?>
<sst xmlns="http://schemas.openxmlformats.org/spreadsheetml/2006/main" count="980" uniqueCount="846">
  <si>
    <t>ELECCIONES MUNICIPALES 2015</t>
  </si>
  <si>
    <t>Podemos</t>
  </si>
  <si>
    <t>Podemos+IU</t>
  </si>
  <si>
    <t>Podemos+ICV</t>
  </si>
  <si>
    <t>Podemos+Anova+EU</t>
  </si>
  <si>
    <t>Asturias</t>
  </si>
  <si>
    <t>Oviedo</t>
  </si>
  <si>
    <t>Somos Oviedo</t>
  </si>
  <si>
    <t>Gijón</t>
  </si>
  <si>
    <t>Xixón Sí Puede</t>
  </si>
  <si>
    <t>Avilés</t>
  </si>
  <si>
    <t>Somos Avilés</t>
  </si>
  <si>
    <t>Langreo</t>
  </si>
  <si>
    <t>somos Llangréu</t>
  </si>
  <si>
    <t>Siero</t>
  </si>
  <si>
    <t>Somos Siero</t>
  </si>
  <si>
    <t>Carreño</t>
  </si>
  <si>
    <t>Somos Carreño</t>
  </si>
  <si>
    <t>San Martín Rey Aurelio</t>
  </si>
  <si>
    <t>Somos Samartín del R.A.</t>
  </si>
  <si>
    <t>Mieres</t>
  </si>
  <si>
    <t>Somos Mieres</t>
  </si>
  <si>
    <t>Somos Corvera</t>
  </si>
  <si>
    <t>Corvera de A.</t>
  </si>
  <si>
    <t>Laviana</t>
  </si>
  <si>
    <t>Somos Laviana</t>
  </si>
  <si>
    <t>Llanera</t>
  </si>
  <si>
    <t>Somos Llanera</t>
  </si>
  <si>
    <t>Villaviciosa</t>
  </si>
  <si>
    <t>Somos Villaviciosa</t>
  </si>
  <si>
    <t>Tineo</t>
  </si>
  <si>
    <t>Somos Tineo</t>
  </si>
  <si>
    <t>Cudillero</t>
  </si>
  <si>
    <t>Somos Cuideiru</t>
  </si>
  <si>
    <t xml:space="preserve">Cangas de </t>
  </si>
  <si>
    <t>Cangues Puede</t>
  </si>
  <si>
    <t>% total listas Podemos</t>
  </si>
  <si>
    <t>Castrillón</t>
  </si>
  <si>
    <t>Castrillón Sí Puede</t>
  </si>
  <si>
    <t>Cartes Sí Se Puede</t>
  </si>
  <si>
    <t>Cartes</t>
  </si>
  <si>
    <t>Torrelavega</t>
  </si>
  <si>
    <t>Torrelavega Puede</t>
  </si>
  <si>
    <t>Ganemos</t>
  </si>
  <si>
    <t>Sí se Puede</t>
  </si>
  <si>
    <t>Cantabria</t>
  </si>
  <si>
    <t>A Coruña</t>
  </si>
  <si>
    <t>Marea Atlántica</t>
  </si>
  <si>
    <t>Marea Ártabra(Ferrol)</t>
  </si>
  <si>
    <t>Ganemos Avilés</t>
  </si>
  <si>
    <t>Ganemos Santander</t>
  </si>
  <si>
    <t>Ganemos Camargo</t>
  </si>
  <si>
    <t>no agregables</t>
  </si>
  <si>
    <t>Santiago</t>
  </si>
  <si>
    <t>Compostela Aberta</t>
  </si>
  <si>
    <t>Contigo Pódese (Ames)</t>
  </si>
  <si>
    <t>Marea Ciudadá de Noia</t>
  </si>
  <si>
    <t>Lugo</t>
  </si>
  <si>
    <t>Gañemos Vigo</t>
  </si>
  <si>
    <t>Pontevedra</t>
  </si>
  <si>
    <t>Marea de Pontevedra</t>
  </si>
  <si>
    <t>Sanxenxo Pode</t>
  </si>
  <si>
    <t>Redondela Pode</t>
  </si>
  <si>
    <t>Cangas Decide</t>
  </si>
  <si>
    <t>Ourense</t>
  </si>
  <si>
    <t>Gañemos Viveiro</t>
  </si>
  <si>
    <t>León Despierta</t>
  </si>
  <si>
    <t>Gana Zamora</t>
  </si>
  <si>
    <t>Benavente en Común</t>
  </si>
  <si>
    <t>Segovia en Común (10 listas)</t>
  </si>
  <si>
    <t>Sorian@s</t>
  </si>
  <si>
    <t>Sí Se Puede Valladolid</t>
  </si>
  <si>
    <t>Laguna Sí Puede</t>
  </si>
  <si>
    <t>Sí Se Puede Arroyo</t>
  </si>
  <si>
    <t>Sí Se Puede Venta de Baños</t>
  </si>
  <si>
    <t>Aranda de Duero Sí Se Puede</t>
  </si>
  <si>
    <t>Ganemos Miranda</t>
  </si>
  <si>
    <t>Miranda Puede</t>
  </si>
  <si>
    <t>Sí Se Puede Valle de Mena</t>
  </si>
  <si>
    <t>León</t>
  </si>
  <si>
    <t>Valladolid</t>
  </si>
  <si>
    <t>Laguna de Duero</t>
  </si>
  <si>
    <t>Arroyo de la Encomienda</t>
  </si>
  <si>
    <t>Palencia</t>
  </si>
  <si>
    <t>Venta de Baños</t>
  </si>
  <si>
    <t>Burgos</t>
  </si>
  <si>
    <t>Aranda de Duero</t>
  </si>
  <si>
    <t>Valle de Mena</t>
  </si>
  <si>
    <t>El Espinar</t>
  </si>
  <si>
    <t>Segovia</t>
  </si>
  <si>
    <t>Bilbao</t>
  </si>
  <si>
    <t>Udalberri-Bilbao en Común</t>
  </si>
  <si>
    <t>Ganemos Bilbao</t>
  </si>
  <si>
    <t>Sestao</t>
  </si>
  <si>
    <t>Santurtzi</t>
  </si>
  <si>
    <t>Sí Se Puede Santurtzi</t>
  </si>
  <si>
    <t>Getxo</t>
  </si>
  <si>
    <t>GUK Getxo</t>
  </si>
  <si>
    <t>Basauri</t>
  </si>
  <si>
    <t>Basauri Bai</t>
  </si>
  <si>
    <t>Galdakao Orain</t>
  </si>
  <si>
    <t xml:space="preserve">Galdakao </t>
  </si>
  <si>
    <t>Ganemos Erandio</t>
  </si>
  <si>
    <t>ermua</t>
  </si>
  <si>
    <t>Se Puede Ermua</t>
  </si>
  <si>
    <t>Portugalete</t>
  </si>
  <si>
    <t>Portugaluj@ despierta</t>
  </si>
  <si>
    <t>Leioa</t>
  </si>
  <si>
    <t>Esnatu Leioa Despierta</t>
  </si>
  <si>
    <t>Gañemos Vilanova de Arousa</t>
  </si>
  <si>
    <t>Bizkaia</t>
  </si>
  <si>
    <t>Ganemos Andoain</t>
  </si>
  <si>
    <t>Irun</t>
  </si>
  <si>
    <t>Sí se Puede Irún</t>
  </si>
  <si>
    <t>Errenteria</t>
  </si>
  <si>
    <t>Errenteria Irabaziz</t>
  </si>
  <si>
    <t>Hernani</t>
  </si>
  <si>
    <t>Orain Hernani!</t>
  </si>
  <si>
    <t>Mondragon</t>
  </si>
  <si>
    <t>Sí Se Puede B. Arrasete</t>
  </si>
  <si>
    <t>Pasaia</t>
  </si>
  <si>
    <t>Puede Pasaiak</t>
  </si>
  <si>
    <t>Gipuzkoa</t>
  </si>
  <si>
    <t>Vitoria</t>
  </si>
  <si>
    <t>Sumando - Hemen Gaude</t>
  </si>
  <si>
    <t>Amurrio</t>
  </si>
  <si>
    <t>Araba</t>
  </si>
  <si>
    <t>otros prov.Coruña (3)</t>
  </si>
  <si>
    <t>Gañemos Culleredo</t>
  </si>
  <si>
    <t>Gañemos Cotobade</t>
  </si>
  <si>
    <t>Ganemo El Tiemblo (AV)</t>
  </si>
  <si>
    <t>Ganemos Villamayor (SA)</t>
  </si>
  <si>
    <t>Zamora</t>
  </si>
  <si>
    <t>Salamanca</t>
  </si>
  <si>
    <t>Ávila</t>
  </si>
  <si>
    <t>Soria</t>
  </si>
  <si>
    <t>Pamplona</t>
  </si>
  <si>
    <t>Aranzadi Iruñea - P.en Común</t>
  </si>
  <si>
    <t>Tudela</t>
  </si>
  <si>
    <t>Tudela Puede</t>
  </si>
  <si>
    <t>Barañain</t>
  </si>
  <si>
    <t>Participando en Barañain</t>
  </si>
  <si>
    <t>Ahora Orain Estella</t>
  </si>
  <si>
    <t>Burlada</t>
  </si>
  <si>
    <t>Cambiando Burlada</t>
  </si>
  <si>
    <t>Navarra</t>
  </si>
  <si>
    <t>Zaragoza</t>
  </si>
  <si>
    <t>Zaragoza en Común</t>
  </si>
  <si>
    <t>prov. Zaragoza</t>
  </si>
  <si>
    <t>Aragón Sí Puede</t>
  </si>
  <si>
    <t>Ejea de los C.</t>
  </si>
  <si>
    <t>Ejea y los Pueblos ZGZ</t>
  </si>
  <si>
    <t>prov. Huesca</t>
  </si>
  <si>
    <t>Huesca</t>
  </si>
  <si>
    <t>Teruel</t>
  </si>
  <si>
    <t>Ganar Teruel P-IU-LV</t>
  </si>
  <si>
    <t>La Rioja</t>
  </si>
  <si>
    <t>Ganemos Haro</t>
  </si>
  <si>
    <t>Ganemos Bajo Aragón</t>
  </si>
  <si>
    <t>Barcelona</t>
  </si>
  <si>
    <t>Barcelona En Comú</t>
  </si>
  <si>
    <t>Badalona</t>
  </si>
  <si>
    <t>Som Gramenet</t>
  </si>
  <si>
    <t>Mataró</t>
  </si>
  <si>
    <t>Pineda</t>
  </si>
  <si>
    <t>Pineda Sí Puede</t>
  </si>
  <si>
    <t>Guanyem Granollers</t>
  </si>
  <si>
    <t>Terrassa</t>
  </si>
  <si>
    <t>Terrassa en Comú</t>
  </si>
  <si>
    <t>Montcada</t>
  </si>
  <si>
    <t>Círculo de MiR</t>
  </si>
  <si>
    <t>Ripollet</t>
  </si>
  <si>
    <t>Martorell</t>
  </si>
  <si>
    <t>Som Martorell</t>
  </si>
  <si>
    <t>Molins Rei</t>
  </si>
  <si>
    <t>Molins Camina</t>
  </si>
  <si>
    <t>St Feliu L</t>
  </si>
  <si>
    <t>Junts SF-Pirata-Equo</t>
  </si>
  <si>
    <t>St Vicenç H.</t>
  </si>
  <si>
    <t>SVH Sí Puede</t>
  </si>
  <si>
    <t>Esplugues</t>
  </si>
  <si>
    <t>Canviem Esplugues</t>
  </si>
  <si>
    <t>Cornellà</t>
  </si>
  <si>
    <t>C en Comú-Crida per C</t>
  </si>
  <si>
    <t>Sitges</t>
  </si>
  <si>
    <t>Fem Sitges</t>
  </si>
  <si>
    <t>St Pere Ribes</t>
  </si>
  <si>
    <t>Fem Poble</t>
  </si>
  <si>
    <t>Vilanova i G.</t>
  </si>
  <si>
    <t>Som Vilanova</t>
  </si>
  <si>
    <t>Vilafranca</t>
  </si>
  <si>
    <t>Vilafranca  en Comú</t>
  </si>
  <si>
    <t>Igualada</t>
  </si>
  <si>
    <t>Decideix igualada</t>
  </si>
  <si>
    <t>Guanyem B. - B.en Comú</t>
  </si>
  <si>
    <t>Podemos+CUP</t>
  </si>
  <si>
    <t>Girona</t>
  </si>
  <si>
    <t>Lloret</t>
  </si>
  <si>
    <t>En Lloret, Sí Se Puede</t>
  </si>
  <si>
    <t>Blanes</t>
  </si>
  <si>
    <t>Batega per Blanes</t>
  </si>
  <si>
    <t>Olot</t>
  </si>
  <si>
    <t>Figueres</t>
  </si>
  <si>
    <t>El Vendrell</t>
  </si>
  <si>
    <t>Sí Se Puede</t>
  </si>
  <si>
    <t>Lleida</t>
  </si>
  <si>
    <t>Tarragona</t>
  </si>
  <si>
    <t>Guanyem L'Hospitalet</t>
  </si>
  <si>
    <t>SSP Sant Andreu de la Barca</t>
  </si>
  <si>
    <t>El Prat (2)</t>
  </si>
  <si>
    <t>Viladecans (2)</t>
  </si>
  <si>
    <t>Cubelles (2)</t>
  </si>
  <si>
    <t>Guanyem Vilanova i la G.</t>
  </si>
  <si>
    <t>Guanyem Piera</t>
  </si>
  <si>
    <t>Guanyem Vilanova del Camí</t>
  </si>
  <si>
    <t>Guanyem L'Escala</t>
  </si>
  <si>
    <t>Guanyem Tarragona</t>
  </si>
  <si>
    <t>Guanyem Calafell</t>
  </si>
  <si>
    <t>Guanyem Cunit</t>
  </si>
  <si>
    <t>Ganemos Salou</t>
  </si>
  <si>
    <t>Comú de Lleida</t>
  </si>
  <si>
    <t>Ganemos Palau</t>
  </si>
  <si>
    <t>Ganemos Polinyà Sí Se P.</t>
  </si>
  <si>
    <t>Sí que es pot St Joan Despí en marxa</t>
  </si>
  <si>
    <t>Guanyem Palautordera (SMP)</t>
  </si>
  <si>
    <t>Castelldefels Sí Pot</t>
  </si>
  <si>
    <t>Palma de Mallorca</t>
  </si>
  <si>
    <t>Som Palma</t>
  </si>
  <si>
    <t>Sí Se Puede Calvià</t>
  </si>
  <si>
    <t>Llucmajor</t>
  </si>
  <si>
    <t>Sí se puede Llucmajor</t>
  </si>
  <si>
    <t>Manacor</t>
  </si>
  <si>
    <t>Volem Manacor</t>
  </si>
  <si>
    <t>Balears</t>
  </si>
  <si>
    <t>Olot en Comú</t>
  </si>
  <si>
    <t>Compromís d'Esquerres per F.</t>
  </si>
  <si>
    <t>València</t>
  </si>
  <si>
    <t>València en Comú</t>
  </si>
  <si>
    <t>Castelló de la Plana</t>
  </si>
  <si>
    <t>Castelló en Moviment</t>
  </si>
  <si>
    <t>Borriana</t>
  </si>
  <si>
    <t>Se Puede Burriana</t>
  </si>
  <si>
    <t>Se Puede Almassora</t>
  </si>
  <si>
    <t>Almassora</t>
  </si>
  <si>
    <t>Orpesa de Mar</t>
  </si>
  <si>
    <t>Sí Se Puede Oropesa del Mar</t>
  </si>
  <si>
    <t>Onda</t>
  </si>
  <si>
    <t>Onda Sí Se Puede</t>
  </si>
  <si>
    <t xml:space="preserve">Castelló </t>
  </si>
  <si>
    <t>Paterna</t>
  </si>
  <si>
    <t>Paterna Sí Puede</t>
  </si>
  <si>
    <t>Quart de Poblet</t>
  </si>
  <si>
    <t>Sí Se Puede Quart de Poblet</t>
  </si>
  <si>
    <t>Xirivella</t>
  </si>
  <si>
    <t>Sí Se Puede Xirivella</t>
  </si>
  <si>
    <t>Manisses</t>
  </si>
  <si>
    <t>Sí Se Puede Manisses</t>
  </si>
  <si>
    <t>Aldaia</t>
  </si>
  <si>
    <t>Sí Se Puede Sí Que Es Pot A.</t>
  </si>
  <si>
    <t>Canviem entre tots</t>
  </si>
  <si>
    <t>Ganemos Torrent</t>
  </si>
  <si>
    <t>Canviem entre tots Sueca</t>
  </si>
  <si>
    <t>Gandia</t>
  </si>
  <si>
    <t>Sí Es Pot Gandia</t>
  </si>
  <si>
    <t>Guanyem Gandia</t>
  </si>
  <si>
    <t>Riba-roja Pot</t>
  </si>
  <si>
    <t>Canet d'en Berenguer</t>
  </si>
  <si>
    <t>Sí Se Puede Canet</t>
  </si>
  <si>
    <t>Tavernes Blanques</t>
  </si>
  <si>
    <t>Sí Se Puede TB</t>
  </si>
  <si>
    <t>CET Massanassa</t>
  </si>
  <si>
    <t>Massanassa</t>
  </si>
  <si>
    <t>Sí Se Puede Massanassa</t>
  </si>
  <si>
    <t>CET Mislata</t>
  </si>
  <si>
    <t>CET Picassent</t>
  </si>
  <si>
    <t>CET Sueca</t>
  </si>
  <si>
    <t>CET Algemesí</t>
  </si>
  <si>
    <t>CET Alaquàs</t>
  </si>
  <si>
    <t>CET Godella</t>
  </si>
  <si>
    <t>CET Riola</t>
  </si>
  <si>
    <t>Llíria</t>
  </si>
  <si>
    <t>Llíria Puede</t>
  </si>
  <si>
    <t>El Puig de Santa Maria</t>
  </si>
  <si>
    <t>Sí Se Puede Sí Es Pot El Puig</t>
  </si>
  <si>
    <t>Sedaví</t>
  </si>
  <si>
    <t>AE Sí Se Puede Sedaví</t>
  </si>
  <si>
    <t>CET L'Alcora</t>
  </si>
  <si>
    <t>CET Benicarló</t>
  </si>
  <si>
    <t>CET Castelló</t>
  </si>
  <si>
    <t>Ganemos Elche Guanyem Elx</t>
  </si>
  <si>
    <t>Benidorm</t>
  </si>
  <si>
    <t>Sí Se Puede Benidorm</t>
  </si>
  <si>
    <t>CET Benidorm</t>
  </si>
  <si>
    <t>St Vicent del Raspeig</t>
  </si>
  <si>
    <t>Sí Se Puede SVR</t>
  </si>
  <si>
    <t>Alacant</t>
  </si>
  <si>
    <t>Guanyem Alacant: Acord</t>
  </si>
  <si>
    <t>La Vila Joiosa</t>
  </si>
  <si>
    <t>Sí Es Pot la Vila</t>
  </si>
  <si>
    <t>Ganemos Villajoyosa</t>
  </si>
  <si>
    <t>CET Dénia</t>
  </si>
  <si>
    <t>CET Alcoi</t>
  </si>
  <si>
    <t>Petrer</t>
  </si>
  <si>
    <t>Sí Se Puede Petrer</t>
  </si>
  <si>
    <t>Elda</t>
  </si>
  <si>
    <t>Sí Se Puede Elda</t>
  </si>
  <si>
    <t>Santa Pola</t>
  </si>
  <si>
    <t>Sí Se Puede Santa Pola</t>
  </si>
  <si>
    <t>Ganemos Orihuela</t>
  </si>
  <si>
    <t>Ganemos Mutxamel</t>
  </si>
  <si>
    <t>CET L'Alfàs del Pi</t>
  </si>
  <si>
    <t>CET Onil</t>
  </si>
  <si>
    <t>CET La Vall de Laguar</t>
  </si>
  <si>
    <t>Ganemos Vecinos por Granja</t>
  </si>
  <si>
    <t>Assoc. Guanyem Benetússer</t>
  </si>
  <si>
    <t>Guanyem La Pobla de Farnals</t>
  </si>
  <si>
    <t>PCCMT Guanyem Montcada</t>
  </si>
  <si>
    <t>Podem guanyar Museros</t>
  </si>
  <si>
    <t>Ganemos Navarrés</t>
  </si>
  <si>
    <t>Ganemos Rocafort</t>
  </si>
  <si>
    <t>Alcoi</t>
  </si>
  <si>
    <t>Guanyem Alcoi: Acord</t>
  </si>
  <si>
    <t>Empoderem Massamagrell</t>
  </si>
  <si>
    <t>Poble Democràtic (Puçol)</t>
  </si>
  <si>
    <t>Poble Democràtic (València)</t>
  </si>
  <si>
    <t>Cercle Idea Alginet</t>
  </si>
  <si>
    <t>Cercle Bocairent</t>
  </si>
  <si>
    <t>Calp</t>
  </si>
  <si>
    <t>Sí Se Puede Calp</t>
  </si>
  <si>
    <t>Sí Se Puede Finestrat</t>
  </si>
  <si>
    <t>Finestrat</t>
  </si>
  <si>
    <t>Montesinos</t>
  </si>
  <si>
    <t>SSP-EU-LUC-AC</t>
  </si>
  <si>
    <t>Novelda</t>
  </si>
  <si>
    <t>Sí Se Puede Novelda</t>
  </si>
  <si>
    <t>redován</t>
  </si>
  <si>
    <t>Sí Se Puede Redován</t>
  </si>
  <si>
    <t>Murcia</t>
  </si>
  <si>
    <t>Es Ahora Murcia</t>
  </si>
  <si>
    <t>Cartagena</t>
  </si>
  <si>
    <t xml:space="preserve">Cartagena Sí SE Puede </t>
  </si>
  <si>
    <t>Alcantarilla</t>
  </si>
  <si>
    <t>Cambiemos Alcantarilla</t>
  </si>
  <si>
    <t>Águilas</t>
  </si>
  <si>
    <t>Águilas Puede</t>
  </si>
  <si>
    <t>Cieza</t>
  </si>
  <si>
    <t>Cieza Puede</t>
  </si>
  <si>
    <t>Molina de Segura</t>
  </si>
  <si>
    <t>Cambiemos Molina de S.</t>
  </si>
  <si>
    <t>Blanca</t>
  </si>
  <si>
    <t>Blanca Puede</t>
  </si>
  <si>
    <t>Bullas</t>
  </si>
  <si>
    <t>Vecinos por Bullas</t>
  </si>
  <si>
    <t>Cehegín</t>
  </si>
  <si>
    <t>Cehegín por el Cambio</t>
  </si>
  <si>
    <t>AE Jumilla Puede</t>
  </si>
  <si>
    <t>Ahora San Pedro del Pinatar</t>
  </si>
  <si>
    <t>Madrid</t>
  </si>
  <si>
    <t>Ahora Madrid</t>
  </si>
  <si>
    <t>Móstoles</t>
  </si>
  <si>
    <t>Ganar Móstoles</t>
  </si>
  <si>
    <t>Ganemos Móstoles</t>
  </si>
  <si>
    <t>Leganés</t>
  </si>
  <si>
    <t>Ganar Fuenlabrada</t>
  </si>
  <si>
    <t>Leganemos</t>
  </si>
  <si>
    <t>Getafe</t>
  </si>
  <si>
    <t>Ahora Getafe</t>
  </si>
  <si>
    <t>Parla</t>
  </si>
  <si>
    <t>Cambiemos Parla</t>
  </si>
  <si>
    <t>Pinto</t>
  </si>
  <si>
    <t>Ganemos Ahora Valdemoro</t>
  </si>
  <si>
    <t>Aranjuez</t>
  </si>
  <si>
    <t>Aranjuez Ahora</t>
  </si>
  <si>
    <t>Rivas Puede</t>
  </si>
  <si>
    <t>Arganda Sí Puede</t>
  </si>
  <si>
    <t>San Fernando Henares</t>
  </si>
  <si>
    <t>SFH Sí Puede</t>
  </si>
  <si>
    <t>SSP! ACM Torrejón Ardoz</t>
  </si>
  <si>
    <t>Alcalá de Henares</t>
  </si>
  <si>
    <t>Somos Alcalá</t>
  </si>
  <si>
    <t>Alcobendas (2)</t>
  </si>
  <si>
    <t>SSP! ACM S.Sebastián R</t>
  </si>
  <si>
    <t>Colmenar Viejo</t>
  </si>
  <si>
    <t>Ganar Colmenar</t>
  </si>
  <si>
    <t>Cambiemos Villalba</t>
  </si>
  <si>
    <t>Galapagar</t>
  </si>
  <si>
    <t>Cambiemos Galapagar</t>
  </si>
  <si>
    <t>Sí Se Puede Galapagar</t>
  </si>
  <si>
    <t>Sí Se Puede Las Rozas y Las Matas</t>
  </si>
  <si>
    <t>Majadahonda</t>
  </si>
  <si>
    <t>Somos Majadahonda</t>
  </si>
  <si>
    <t>Pozuelo de Alarcón</t>
  </si>
  <si>
    <t>Somos Pozuelo</t>
  </si>
  <si>
    <t>Somos Coslada</t>
  </si>
  <si>
    <t>Sí Se Puede S.Martín Vega</t>
  </si>
  <si>
    <t>Sí Se Puede Valdemorillo</t>
  </si>
  <si>
    <t>Sta María Alameda</t>
  </si>
  <si>
    <t>Círculo SMA</t>
  </si>
  <si>
    <t>Ciempozuelos</t>
  </si>
  <si>
    <t>Ahora Ciempozuelos</t>
  </si>
  <si>
    <t>Navalcarnero</t>
  </si>
  <si>
    <t>Ganar Brunete</t>
  </si>
  <si>
    <t>Ganar Alcorcón</t>
  </si>
  <si>
    <t>Sí Se Puede Talamanca Jarama</t>
  </si>
  <si>
    <t>Sí Se Puede Valdetorres</t>
  </si>
  <si>
    <t>Se Puede Villaviciosa</t>
  </si>
  <si>
    <t>Ganemos Arroyomolinos</t>
  </si>
  <si>
    <t>Ganemos Meco</t>
  </si>
  <si>
    <t>Ganemos Pinto (POD-GANE)</t>
  </si>
  <si>
    <t>IU</t>
  </si>
  <si>
    <t>LVGV</t>
  </si>
  <si>
    <t>G3C</t>
  </si>
  <si>
    <t>Badia del Vallès</t>
  </si>
  <si>
    <t>Badia en Comú</t>
  </si>
  <si>
    <t>Entesa</t>
  </si>
  <si>
    <t>Vallirana</t>
  </si>
  <si>
    <t>Sí Es Pot Sí SE Puede Vallirana</t>
  </si>
  <si>
    <t>Volem Mataró</t>
  </si>
  <si>
    <t xml:space="preserve">Calafell </t>
  </si>
  <si>
    <t>Calafell En Comú</t>
  </si>
  <si>
    <t>Lliça d'Avall</t>
  </si>
  <si>
    <t>Fem Lliçà</t>
  </si>
  <si>
    <t>ICV EUA StC i Batllòria Pot</t>
  </si>
  <si>
    <t>Mollet del Vallès</t>
  </si>
  <si>
    <t>Canviem Mollet</t>
  </si>
  <si>
    <t>L'Ametlla del Vallès</t>
  </si>
  <si>
    <t>L'Ametlla en Comú</t>
  </si>
  <si>
    <t>Salt</t>
  </si>
  <si>
    <t>Canviem Salt</t>
  </si>
  <si>
    <t>Tordera</t>
  </si>
  <si>
    <t xml:space="preserve">Canet de Mar </t>
  </si>
  <si>
    <t>Som Canet ICV Cercle</t>
  </si>
  <si>
    <t>Som Tordera ICV Podem</t>
  </si>
  <si>
    <t>Poble Actiu</t>
  </si>
  <si>
    <t>St Adrià en Comú - CUP</t>
  </si>
  <si>
    <t>Ara Decidim Ripollet-CAV-CUP</t>
  </si>
  <si>
    <t>Guadalajara</t>
  </si>
  <si>
    <t>Ahora Guadalajara</t>
  </si>
  <si>
    <t>Ganemos Guadalajara</t>
  </si>
  <si>
    <t>Azuqueca de H.</t>
  </si>
  <si>
    <t>IU - Ahora Azuqueca</t>
  </si>
  <si>
    <t>prov. Guadalajara</t>
  </si>
  <si>
    <t xml:space="preserve">Ahora  </t>
  </si>
  <si>
    <t>Toledo</t>
  </si>
  <si>
    <t>Illescas</t>
  </si>
  <si>
    <t>Illescas Sí Puede</t>
  </si>
  <si>
    <t>El Viso de San Juan</t>
  </si>
  <si>
    <t>AE El Viso Sí Puede</t>
  </si>
  <si>
    <t>Chozas de Canales</t>
  </si>
  <si>
    <t>Chozas Sí Puede</t>
  </si>
  <si>
    <t>Palomeque</t>
  </si>
  <si>
    <t>Palomeque Sí Puede</t>
  </si>
  <si>
    <t>Sí Se Puede Alcaudete de la Jara</t>
  </si>
  <si>
    <t>Cuenca</t>
  </si>
  <si>
    <t>Ganemos Azuqueca</t>
  </si>
  <si>
    <t>Conv. Puertollano Puede</t>
  </si>
  <si>
    <t>Almagro</t>
  </si>
  <si>
    <t>Almagro Sí Puede</t>
  </si>
  <si>
    <t>Ciudad Real</t>
  </si>
  <si>
    <t>Participa Albacete</t>
  </si>
  <si>
    <t>Se Puede Villarrobledo</t>
  </si>
  <si>
    <t>Albacete</t>
  </si>
  <si>
    <t>Pioz</t>
  </si>
  <si>
    <t>Pioz Sí Puede</t>
  </si>
  <si>
    <t>Ganemos Villanueva de la Torre</t>
  </si>
  <si>
    <t>Ganemos Alovera</t>
  </si>
  <si>
    <t>Barcience</t>
  </si>
  <si>
    <t>Barcience Sí Se Puede</t>
  </si>
  <si>
    <t>Ahora Pioz</t>
  </si>
  <si>
    <t>Villanueva de la Torre</t>
  </si>
  <si>
    <t>Ahora Villanueva de la Torre</t>
  </si>
  <si>
    <t>PST (I) Sabadell</t>
  </si>
  <si>
    <t>PST (I) Sant Boi</t>
  </si>
  <si>
    <t>PST (I) Molins de Rei</t>
  </si>
  <si>
    <t>PST (I) Salt</t>
  </si>
  <si>
    <t>PST (I)</t>
  </si>
  <si>
    <t>Badajoz</t>
  </si>
  <si>
    <t>Recuperar Badajoz</t>
  </si>
  <si>
    <t>Badajoz en Común</t>
  </si>
  <si>
    <t>Democracia Participativa</t>
  </si>
  <si>
    <t>Don Benito</t>
  </si>
  <si>
    <t>Don Benito En Común (Pod-Q)</t>
  </si>
  <si>
    <t>En Común Almendralejo (Q)</t>
  </si>
  <si>
    <t>Somos Castuera</t>
  </si>
  <si>
    <t>La Fuente del Maestre</t>
  </si>
  <si>
    <t>La Fuente Puede</t>
  </si>
  <si>
    <t>Somos Villarta</t>
  </si>
  <si>
    <t>Cáceres</t>
  </si>
  <si>
    <t>Cáceres Eres Tú</t>
  </si>
  <si>
    <t>Sta Coloma Gramenet</t>
  </si>
  <si>
    <t>St Adrià de Besòs</t>
  </si>
  <si>
    <t>Sant Celoni</t>
  </si>
  <si>
    <t>Gavà (2)</t>
  </si>
  <si>
    <t>AE Sí Se Puede Laredo</t>
  </si>
  <si>
    <t>SC La Laguna</t>
  </si>
  <si>
    <t>Unid@s Se Puede</t>
  </si>
  <si>
    <t>Participa La Laguna</t>
  </si>
  <si>
    <t>P+IU+SSP</t>
  </si>
  <si>
    <t>La Orotava</t>
  </si>
  <si>
    <t>Unidos Sí Podemos</t>
  </si>
  <si>
    <t>Arona (2)</t>
  </si>
  <si>
    <t>Juntos por Granadilla</t>
  </si>
  <si>
    <t>Tegueste</t>
  </si>
  <si>
    <t>Unidos por Tegueste</t>
  </si>
  <si>
    <t>Arona</t>
  </si>
  <si>
    <t>Unidos por Arona</t>
  </si>
  <si>
    <t>Candelaria</t>
  </si>
  <si>
    <t>Podemos Vecinos x Candelaria</t>
  </si>
  <si>
    <t>Candelaria (2)</t>
  </si>
  <si>
    <t>El Rosario</t>
  </si>
  <si>
    <t>SSP El Rosario</t>
  </si>
  <si>
    <t>SSP Tacoronte</t>
  </si>
  <si>
    <t>Asamblea Unif. S.Juan SSP</t>
  </si>
  <si>
    <t>SSP Buenavista</t>
  </si>
  <si>
    <t>SSP Arico</t>
  </si>
  <si>
    <t>SSP Vilaflor</t>
  </si>
  <si>
    <t>Asamblea Ciud.Portuense (SSP-IU-Q)</t>
  </si>
  <si>
    <t xml:space="preserve">Se Puede Ganar Pto. De la Cruz </t>
  </si>
  <si>
    <t>Unidos Se Puede El Sauzal (SSP-IU-Q)</t>
  </si>
  <si>
    <t>Icod de los Vinos</t>
  </si>
  <si>
    <t>Icodemos (P-SSP-Q)</t>
  </si>
  <si>
    <t>SSP Gomera (3 listas)</t>
  </si>
  <si>
    <t>SSP Fuencaliente de la Palma</t>
  </si>
  <si>
    <t>SC Tenerife</t>
  </si>
  <si>
    <t>Las Palmas de GC</t>
  </si>
  <si>
    <t>SSP Arucas</t>
  </si>
  <si>
    <t>SSP Teror</t>
  </si>
  <si>
    <t>S. Bartolomé Tirajana</t>
  </si>
  <si>
    <t>S.Bartolomé También Puede</t>
  </si>
  <si>
    <t>Se Puede Ganar Ingenio</t>
  </si>
  <si>
    <t>Las Palmas</t>
  </si>
  <si>
    <t>t 907</t>
  </si>
  <si>
    <t>Se Puede Ganar</t>
  </si>
  <si>
    <t>Telde (2)</t>
  </si>
  <si>
    <t>Se Puede Ganar Sta.Lucía</t>
  </si>
  <si>
    <t>Ganemos Lanzarote (3 listas)</t>
  </si>
  <si>
    <t>Santa Cruz de Tenerife (3)</t>
  </si>
  <si>
    <t>Participa Mérida</t>
  </si>
  <si>
    <t>La Bañeza</t>
  </si>
  <si>
    <t>Ahora Se Puede La Bañeza</t>
  </si>
  <si>
    <t>San Lorenzo del Escorial</t>
  </si>
  <si>
    <t>Sí Se Puede San Lorenzo</t>
  </si>
  <si>
    <t>Sí Se Puede Cubas de la Sagra</t>
  </si>
  <si>
    <t>Somos Paracuellos</t>
  </si>
  <si>
    <t>Sí Se Puede Guadarrama</t>
  </si>
  <si>
    <t>Sí Se Puede ACM Puentes Viejas</t>
  </si>
  <si>
    <t>Cubas de la Sagra</t>
  </si>
  <si>
    <t>Sí Se Puede Espinar</t>
  </si>
  <si>
    <t>AE Se Puede Carracedelo</t>
  </si>
  <si>
    <t>SSP Güímar</t>
  </si>
  <si>
    <t>Huelva</t>
  </si>
  <si>
    <t>Participa Huelva</t>
  </si>
  <si>
    <t>Aljaraque</t>
  </si>
  <si>
    <t>Sí Se Puede Aljaraque</t>
  </si>
  <si>
    <t>Aracena</t>
  </si>
  <si>
    <t>Aracena Puede</t>
  </si>
  <si>
    <t>Ganemos Punta Umbría</t>
  </si>
  <si>
    <t>Ganemos Cartaya</t>
  </si>
  <si>
    <t>Participa Sevilla</t>
  </si>
  <si>
    <t>Ganemos Sevilla</t>
  </si>
  <si>
    <t>Mairena del Aljarafe</t>
  </si>
  <si>
    <t>Ganemos Aguadulce</t>
  </si>
  <si>
    <t>Ganemos El Coronil</t>
  </si>
  <si>
    <t>Ganemos Fuentes de Andalucía</t>
  </si>
  <si>
    <t>Ganemos Lebrija</t>
  </si>
  <si>
    <t>Ganemos Tocina-Los Rosales</t>
  </si>
  <si>
    <t>La Rinconada</t>
  </si>
  <si>
    <t>La Rinconada Sí Se Puede</t>
  </si>
  <si>
    <t>Coria del Río</t>
  </si>
  <si>
    <t>Dos Hermanas</t>
  </si>
  <si>
    <t>Sí Se Puede Dos Hermanas</t>
  </si>
  <si>
    <t>Alcalá de Guadaíra</t>
  </si>
  <si>
    <t>Alcalá Puede</t>
  </si>
  <si>
    <t>Tomares</t>
  </si>
  <si>
    <t>Sí Se Puede Tomares</t>
  </si>
  <si>
    <t>Participa Bormujos</t>
  </si>
  <si>
    <t>San Juan</t>
  </si>
  <si>
    <t>San Juan Puede</t>
  </si>
  <si>
    <t>Osuna</t>
  </si>
  <si>
    <t>Osuna Puede</t>
  </si>
  <si>
    <t>Guillena</t>
  </si>
  <si>
    <t>Guillena Sí Puede</t>
  </si>
  <si>
    <t>Gelves</t>
  </si>
  <si>
    <t>Sí Se Puede gelves</t>
  </si>
  <si>
    <t>Participa Carmona</t>
  </si>
  <si>
    <t>Participa Estepa</t>
  </si>
  <si>
    <t>Lora del Río</t>
  </si>
  <si>
    <t>Lora Puede</t>
  </si>
  <si>
    <t>Córdoba</t>
  </si>
  <si>
    <t>Entre todos, Sí Se Puede Córdoba</t>
  </si>
  <si>
    <t>(P)</t>
  </si>
  <si>
    <t>Entre todos, Sí Se Puede Lucena</t>
  </si>
  <si>
    <t>Entre todos, Sí Se Puede Puente Genil</t>
  </si>
  <si>
    <t>Palma del Río</t>
  </si>
  <si>
    <t>Ahora Palma</t>
  </si>
  <si>
    <t>Ganemos Almodóvar del Río</t>
  </si>
  <si>
    <t>Ganemos La Carlota</t>
  </si>
  <si>
    <t>Aguilar de laFrontera</t>
  </si>
  <si>
    <t>Sí Se Puede Aguilar de la F.</t>
  </si>
  <si>
    <t>Participa Priego</t>
  </si>
  <si>
    <t>Entre todos, Si Se Puede Posadas</t>
  </si>
  <si>
    <t>Entre todos, Si Se Puede Rute</t>
  </si>
  <si>
    <t>Sevilla</t>
  </si>
  <si>
    <t>Cádiz</t>
  </si>
  <si>
    <t>Por Cádiz Sí Se Puede</t>
  </si>
  <si>
    <t>Jerez de la Frontera</t>
  </si>
  <si>
    <t>Ganemos Jerez (P-G)</t>
  </si>
  <si>
    <t>Sanlúcar de Barrameda</t>
  </si>
  <si>
    <t>Por Sanlúcar Sï Se Puede</t>
  </si>
  <si>
    <t>Puerto Real</t>
  </si>
  <si>
    <t>Sí Se Puede Puerto Real</t>
  </si>
  <si>
    <t>San Fernando</t>
  </si>
  <si>
    <t>Sí Se Puede San Fernando</t>
  </si>
  <si>
    <t>Chiclana de la Frontera</t>
  </si>
  <si>
    <t>Por Chiclana Sí Se Puede</t>
  </si>
  <si>
    <t>Ganemos Chiclana</t>
  </si>
  <si>
    <t>Arcos de la Frontera</t>
  </si>
  <si>
    <t>Arcos en Común (P-Q)</t>
  </si>
  <si>
    <t>Algeciras</t>
  </si>
  <si>
    <t>AE Algeciras Sí Se Puede</t>
  </si>
  <si>
    <t>Ganemos El Bosque</t>
  </si>
  <si>
    <t>Ganemos Villamartín</t>
  </si>
  <si>
    <t>San Roque</t>
  </si>
  <si>
    <t>San Roque Sí Se Puede</t>
  </si>
  <si>
    <t>Rota</t>
  </si>
  <si>
    <t>Sí Se Puede Rota</t>
  </si>
  <si>
    <t>Los Barrios</t>
  </si>
  <si>
    <t>Los Barrios Sí Se Puede</t>
  </si>
  <si>
    <t>trebujena</t>
  </si>
  <si>
    <t>Por Trebujena Sí Se Puede</t>
  </si>
  <si>
    <t>Chipiona</t>
  </si>
  <si>
    <t>Chipiona Sí Se Puede</t>
  </si>
  <si>
    <t>Jimena de la Frontera</t>
  </si>
  <si>
    <t>Málaga</t>
  </si>
  <si>
    <t>Málaga Ahora</t>
  </si>
  <si>
    <t>Ronda</t>
  </si>
  <si>
    <t>Ronda Sí Se Puede</t>
  </si>
  <si>
    <t>Ganemos Ronda</t>
  </si>
  <si>
    <t>Costa del Sol SSP Estepona</t>
  </si>
  <si>
    <t>Costa del Sol SSP Torremolinos</t>
  </si>
  <si>
    <t>Costa del Sol SSP Fuengirola</t>
  </si>
  <si>
    <t>Costa del Sol SSP Benalmádena</t>
  </si>
  <si>
    <t>Costa del Sol SSP Marbella</t>
  </si>
  <si>
    <t>Antequera</t>
  </si>
  <si>
    <t>Antequera Sí Se Puede</t>
  </si>
  <si>
    <t>Rincón de la Victoria</t>
  </si>
  <si>
    <t>Ahora Rincón</t>
  </si>
  <si>
    <t>Sumemos Vélez-Málaga</t>
  </si>
  <si>
    <t>Mijas (2)</t>
  </si>
  <si>
    <t>Algarrobo</t>
  </si>
  <si>
    <t>Algarrobo Puede</t>
  </si>
  <si>
    <t>Villanueva de la Concepción</t>
  </si>
  <si>
    <t>AE Villanueva Sí Se Puede</t>
  </si>
  <si>
    <t>Jaén</t>
  </si>
  <si>
    <t>Jaén en Común (P-G)</t>
  </si>
  <si>
    <t>Ganemos Pegalajar</t>
  </si>
  <si>
    <t>Ganemos Jódar</t>
  </si>
  <si>
    <t>Alcaudete de la Jara</t>
  </si>
  <si>
    <t>Se Puede Alcaudete</t>
  </si>
  <si>
    <t>Granada</t>
  </si>
  <si>
    <t>Vamos Granada (P-Q)</t>
  </si>
  <si>
    <t>Ganemos Albolote</t>
  </si>
  <si>
    <t>ADEG Alpujarra de la Sierra</t>
  </si>
  <si>
    <t>Ganemos Cijuela</t>
  </si>
  <si>
    <t>Gana Guadix</t>
  </si>
  <si>
    <t>Ganemos prov. Granada (8 listas)</t>
  </si>
  <si>
    <t>Ganemos Órgiva</t>
  </si>
  <si>
    <t>Almería</t>
  </si>
  <si>
    <t>Ganemos Almería Sí Se Puede</t>
  </si>
  <si>
    <t>Ahora Almería</t>
  </si>
  <si>
    <t>Ahora Almería  (El Ejiido)</t>
  </si>
  <si>
    <t>Roquetas de Mar</t>
  </si>
  <si>
    <t>Tú Decides</t>
  </si>
  <si>
    <t>Ganemos Adria</t>
  </si>
  <si>
    <t>Aragón Sí Puede (14 listas)</t>
  </si>
  <si>
    <t>Vinaròs</t>
  </si>
  <si>
    <t>Tots i totes som Vinaròs</t>
  </si>
  <si>
    <t>El Puerto de S.M.</t>
  </si>
  <si>
    <t>levantemos El Puerto</t>
  </si>
  <si>
    <t>Nerja</t>
  </si>
  <si>
    <t>Espacio Verde</t>
  </si>
  <si>
    <t>Librilla</t>
  </si>
  <si>
    <t>Unión Progresista por Librilla</t>
  </si>
  <si>
    <t>Santomera</t>
  </si>
  <si>
    <t>IU Verdes - MOS- Equo</t>
  </si>
  <si>
    <t>Robledo de Chabela</t>
  </si>
  <si>
    <t>Agrup. Abierta de Robledo</t>
  </si>
  <si>
    <t>Manzanares el Real</t>
  </si>
  <si>
    <t>Daganzo</t>
  </si>
  <si>
    <t>Ganemos Soto</t>
  </si>
  <si>
    <t>Ganar Moraleja de En medio</t>
  </si>
  <si>
    <t>Ganar Mejorada</t>
  </si>
  <si>
    <t>Candidatura de Unidad Vecinal</t>
  </si>
  <si>
    <t>Juntos por Loeches</t>
  </si>
  <si>
    <t>Somos Daganzo</t>
  </si>
  <si>
    <t>Los Molinos</t>
  </si>
  <si>
    <t>Ahora Los Molinos</t>
  </si>
  <si>
    <t>Cambiemos Navalcarnero</t>
  </si>
  <si>
    <t>Melilla</t>
  </si>
  <si>
    <t>Ceuta</t>
  </si>
  <si>
    <t>Coria Puede</t>
  </si>
  <si>
    <t>Maó</t>
  </si>
  <si>
    <t>Ara Maó (PSM, EM-EU, P, ERC, Q)</t>
  </si>
  <si>
    <t>Vecinos x El Rosario</t>
  </si>
  <si>
    <t>Ahora Amurrio</t>
  </si>
  <si>
    <t>BAD Sí Se Puede Sestao</t>
  </si>
  <si>
    <t>Lugonovo  (P-Anova)</t>
  </si>
  <si>
    <t>Ganemos Salamanca</t>
  </si>
  <si>
    <t>Ganemos Marchena (Equo)</t>
  </si>
  <si>
    <t>Sí Se Puede Mairena del Aljarafe (P,Q)</t>
  </si>
  <si>
    <t>Ganemos Córdoba (P,G,Q)</t>
  </si>
  <si>
    <t>LPGC Puede (P,Q)</t>
  </si>
  <si>
    <t>Jerte en Común (Q)</t>
  </si>
  <si>
    <t>Guanyem Sabadell</t>
  </si>
  <si>
    <t>Poble Dem.</t>
  </si>
  <si>
    <t>Podem Catarroja</t>
  </si>
  <si>
    <t>PODEM Almàssera</t>
  </si>
  <si>
    <t>Vila-seca</t>
  </si>
  <si>
    <t>Vila-seca en Comú</t>
  </si>
  <si>
    <t>ELECCIONES MUNICIPALES 2019</t>
  </si>
  <si>
    <t>Andalucía</t>
  </si>
  <si>
    <t>Podemos + IU</t>
  </si>
  <si>
    <t>AA</t>
  </si>
  <si>
    <t>Q</t>
  </si>
  <si>
    <t>Aragón</t>
  </si>
  <si>
    <t>P-Q</t>
  </si>
  <si>
    <t>IULVCA</t>
  </si>
  <si>
    <t>IU-ZenC</t>
  </si>
  <si>
    <t>AAC-M</t>
  </si>
  <si>
    <t>UP</t>
  </si>
  <si>
    <t>IU IAS</t>
  </si>
  <si>
    <t>P</t>
  </si>
  <si>
    <t>EUIB</t>
  </si>
  <si>
    <t>Canarias</t>
  </si>
  <si>
    <t>P-SSP-IU-Q</t>
  </si>
  <si>
    <t>IUC</t>
  </si>
  <si>
    <t>Catalunya</t>
  </si>
  <si>
    <t>EnCG</t>
  </si>
  <si>
    <t>C.-la Mancha</t>
  </si>
  <si>
    <t>IU, IUPCas</t>
  </si>
  <si>
    <t>P-Cas</t>
  </si>
  <si>
    <t>C. y León</t>
  </si>
  <si>
    <t>IUCL, TP</t>
  </si>
  <si>
    <t>IU-P-Q</t>
  </si>
  <si>
    <t>P.Cas</t>
  </si>
  <si>
    <t>Euskadi</t>
  </si>
  <si>
    <t>ElkPod Irabazi</t>
  </si>
  <si>
    <t>EA IU</t>
  </si>
  <si>
    <t>I-E</t>
  </si>
  <si>
    <t>Batz</t>
  </si>
  <si>
    <t>Extremadura</t>
  </si>
  <si>
    <t>IU Mpie</t>
  </si>
  <si>
    <t xml:space="preserve">P </t>
  </si>
  <si>
    <t>IUV,cambiemos</t>
  </si>
  <si>
    <t>SSP</t>
  </si>
  <si>
    <t>C. Valenciana</t>
  </si>
  <si>
    <t>EUPV seguim</t>
  </si>
  <si>
    <t>Galicia</t>
  </si>
  <si>
    <t>EU-A-P</t>
  </si>
  <si>
    <t xml:space="preserve">EU Son </t>
  </si>
  <si>
    <t>MA,CA</t>
  </si>
  <si>
    <t>SSP-P</t>
  </si>
  <si>
    <t>SSP-IU</t>
  </si>
  <si>
    <t xml:space="preserve">otros </t>
  </si>
  <si>
    <t>CONCEJALES EN CIUDADES DE MÁS DE 75000 HABITANTES</t>
  </si>
  <si>
    <t>PP</t>
  </si>
  <si>
    <t>PSOE</t>
  </si>
  <si>
    <t>C's</t>
  </si>
  <si>
    <t>Ciudades</t>
  </si>
  <si>
    <t>IU-ICV</t>
  </si>
  <si>
    <t>Pod-IU-Anova</t>
  </si>
  <si>
    <t>Pod-CUP</t>
  </si>
  <si>
    <t>ASSP</t>
  </si>
  <si>
    <t>CiU</t>
  </si>
  <si>
    <t>ERC</t>
  </si>
  <si>
    <t>Compromís</t>
  </si>
  <si>
    <t>PNV</t>
  </si>
  <si>
    <t>EHB</t>
  </si>
  <si>
    <t>UPyD</t>
  </si>
  <si>
    <t>CUP</t>
  </si>
  <si>
    <t>BNG</t>
  </si>
  <si>
    <t>CC PNC</t>
  </si>
  <si>
    <t>PA</t>
  </si>
  <si>
    <t>UPN</t>
  </si>
  <si>
    <t>NC FA</t>
  </si>
  <si>
    <t>PRC</t>
  </si>
  <si>
    <t xml:space="preserve">Foro </t>
  </si>
  <si>
    <t>Vox</t>
  </si>
  <si>
    <t>Més x M</t>
  </si>
  <si>
    <t>PAR</t>
  </si>
  <si>
    <t>Participa</t>
  </si>
  <si>
    <t>ind. Y otros</t>
  </si>
  <si>
    <t>CSSSP</t>
  </si>
  <si>
    <t>And</t>
  </si>
  <si>
    <t>Arag</t>
  </si>
  <si>
    <t>CHA</t>
  </si>
  <si>
    <t>Ast</t>
  </si>
  <si>
    <t>Bal</t>
  </si>
  <si>
    <t>CCD</t>
  </si>
  <si>
    <t xml:space="preserve">Cana </t>
  </si>
  <si>
    <t>UGC</t>
  </si>
  <si>
    <t>Cant</t>
  </si>
  <si>
    <t>CLM</t>
  </si>
  <si>
    <t>CyL</t>
  </si>
  <si>
    <t>UPL</t>
  </si>
  <si>
    <t>Cat</t>
  </si>
  <si>
    <t>PxC</t>
  </si>
  <si>
    <t>CV</t>
  </si>
  <si>
    <t>LV</t>
  </si>
  <si>
    <t>Eus</t>
  </si>
  <si>
    <t>Ext</t>
  </si>
  <si>
    <t>Gal</t>
  </si>
  <si>
    <t>DO</t>
  </si>
  <si>
    <t>Mad</t>
  </si>
  <si>
    <t>E 2000</t>
  </si>
  <si>
    <t>U Leg</t>
  </si>
  <si>
    <t>SSP ACM</t>
  </si>
  <si>
    <t>Rivas P</t>
  </si>
  <si>
    <t>Somos Cos</t>
  </si>
  <si>
    <t>Mur</t>
  </si>
  <si>
    <t>MCC</t>
  </si>
  <si>
    <t>Nav</t>
  </si>
  <si>
    <t>Rio</t>
  </si>
  <si>
    <t>P.Rioj</t>
  </si>
  <si>
    <t>Ceu-Mel</t>
  </si>
  <si>
    <t>C x Melilla</t>
  </si>
  <si>
    <t>Gbai</t>
  </si>
  <si>
    <t>P Libertad</t>
  </si>
  <si>
    <t>NA+</t>
  </si>
  <si>
    <t>MA,CO</t>
  </si>
  <si>
    <t>Junts</t>
  </si>
  <si>
    <t>Más Madrid</t>
  </si>
  <si>
    <t>CC PNC UGC</t>
  </si>
  <si>
    <t>NC</t>
  </si>
  <si>
    <t>A x Sí</t>
  </si>
  <si>
    <t>Més x Mallorca</t>
  </si>
  <si>
    <t>Foro A.</t>
  </si>
  <si>
    <t>Tot per T.</t>
  </si>
  <si>
    <t>G-Bai</t>
  </si>
  <si>
    <t>x Ávila</t>
  </si>
  <si>
    <t>CIUCA</t>
  </si>
  <si>
    <t>SSP-Pod</t>
  </si>
  <si>
    <t>Mareas Locais</t>
  </si>
  <si>
    <t>P. Riojano</t>
  </si>
  <si>
    <t>otros</t>
  </si>
  <si>
    <t xml:space="preserve">indep.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</si>
</sst>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3" fontId="0" fillId="2" borderId="0" xfId="0" applyNumberFormat="1" applyFill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center"/>
    </xf>
    <xf numFmtId="3" fontId="3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0" fillId="0" borderId="0" xfId="0" applyFill="1" applyBorder="1"/>
    <xf numFmtId="0" fontId="2" fillId="0" borderId="0" xfId="1" applyAlignment="1" applyProtection="1">
      <alignment horizontal="center"/>
    </xf>
    <xf numFmtId="2" fontId="4" fillId="0" borderId="0" xfId="0" applyNumberFormat="1" applyFont="1" applyAlignment="1">
      <alignment horizontal="center"/>
    </xf>
    <xf numFmtId="3" fontId="0" fillId="2" borderId="2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3" fontId="6" fillId="0" borderId="0" xfId="0" applyNumberFormat="1" applyFont="1" applyAlignment="1">
      <alignment horizontal="center"/>
    </xf>
    <xf numFmtId="3" fontId="0" fillId="0" borderId="0" xfId="0" applyNumberFormat="1" applyBorder="1" applyAlignment="1">
      <alignment horizontal="center"/>
    </xf>
    <xf numFmtId="2" fontId="9" fillId="0" borderId="0" xfId="0" applyNumberFormat="1" applyFont="1" applyAlignment="1">
      <alignment horizontal="center"/>
    </xf>
    <xf numFmtId="3" fontId="1" fillId="2" borderId="2" xfId="0" applyNumberFormat="1" applyFont="1" applyFill="1" applyBorder="1" applyAlignment="1">
      <alignment horizontal="left"/>
    </xf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left"/>
    </xf>
    <xf numFmtId="3" fontId="2" fillId="0" borderId="2" xfId="1" applyNumberFormat="1" applyBorder="1" applyAlignment="1" applyProtection="1">
      <alignment horizontal="left"/>
    </xf>
    <xf numFmtId="0" fontId="0" fillId="0" borderId="2" xfId="0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center"/>
    </xf>
    <xf numFmtId="3" fontId="0" fillId="2" borderId="2" xfId="0" applyNumberFormat="1" applyFill="1" applyBorder="1" applyAlignment="1">
      <alignment horizontal="left"/>
    </xf>
    <xf numFmtId="0" fontId="0" fillId="0" borderId="1" xfId="0" applyFill="1" applyBorder="1"/>
    <xf numFmtId="3" fontId="1" fillId="0" borderId="1" xfId="0" applyNumberFormat="1" applyFont="1" applyBorder="1" applyAlignment="1">
      <alignment horizontal="center"/>
    </xf>
    <xf numFmtId="3" fontId="0" fillId="2" borderId="0" xfId="0" applyNumberFormat="1" applyFill="1" applyAlignment="1">
      <alignment horizontal="left"/>
    </xf>
    <xf numFmtId="3" fontId="0" fillId="2" borderId="2" xfId="0" applyNumberFormat="1" applyFont="1" applyFill="1" applyBorder="1" applyAlignment="1">
      <alignment horizontal="center"/>
    </xf>
    <xf numFmtId="3" fontId="0" fillId="2" borderId="0" xfId="0" applyNumberFormat="1" applyFont="1" applyFill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3" fontId="0" fillId="0" borderId="3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2" fillId="0" borderId="2" xfId="1" applyNumberFormat="1" applyFont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2" fillId="0" borderId="0" xfId="1" applyNumberFormat="1" applyFont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3" fontId="0" fillId="3" borderId="1" xfId="0" applyNumberForma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left"/>
    </xf>
    <xf numFmtId="3" fontId="0" fillId="3" borderId="3" xfId="0" applyNumberFormat="1" applyFont="1" applyFill="1" applyBorder="1" applyAlignment="1">
      <alignment horizontal="center"/>
    </xf>
    <xf numFmtId="3" fontId="0" fillId="3" borderId="0" xfId="0" applyNumberFormat="1" applyFon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/>
    <xf numFmtId="3" fontId="0" fillId="0" borderId="4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Font="1" applyFill="1" applyBorder="1"/>
    <xf numFmtId="3" fontId="8" fillId="0" borderId="2" xfId="0" applyNumberFormat="1" applyFont="1" applyBorder="1" applyAlignment="1">
      <alignment horizontal="center"/>
    </xf>
    <xf numFmtId="3" fontId="10" fillId="2" borderId="0" xfId="0" applyNumberFormat="1" applyFont="1" applyFill="1" applyAlignment="1">
      <alignment horizontal="center"/>
    </xf>
    <xf numFmtId="0" fontId="0" fillId="0" borderId="2" xfId="0" applyBorder="1"/>
    <xf numFmtId="3" fontId="10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3" fontId="0" fillId="2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0" xfId="0" applyFont="1" applyFill="1"/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@s%20Se%20Puede" TargetMode="External"/><Relationship Id="rId2" Type="http://schemas.openxmlformats.org/officeDocument/2006/relationships/hyperlink" Target="mailto:Portugaluj@%20despierta" TargetMode="External"/><Relationship Id="rId1" Type="http://schemas.openxmlformats.org/officeDocument/2006/relationships/hyperlink" Target="mailto:Sorian@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59"/>
  <sheetViews>
    <sheetView zoomScale="75" zoomScaleNormal="75" workbookViewId="0">
      <pane xSplit="1" ySplit="2" topLeftCell="I56" activePane="bottomRight" state="frozen"/>
      <selection pane="topRight" activeCell="B1" sqref="B1"/>
      <selection pane="bottomLeft" activeCell="A3" sqref="A3"/>
      <selection pane="bottomRight" activeCell="AJ63" sqref="AJ63"/>
    </sheetView>
  </sheetViews>
  <sheetFormatPr defaultColWidth="11.42578125" defaultRowHeight="15"/>
  <cols>
    <col min="1" max="1" width="22.140625" customWidth="1"/>
    <col min="2" max="2" width="26.5703125" style="2" bestFit="1" customWidth="1"/>
    <col min="3" max="3" width="10.28515625" style="3" customWidth="1"/>
    <col min="4" max="4" width="11.85546875" style="1" bestFit="1" customWidth="1"/>
    <col min="5" max="5" width="5.7109375" style="1" customWidth="1"/>
    <col min="6" max="6" width="11.42578125" style="1"/>
    <col min="7" max="7" width="5.7109375" style="1" customWidth="1"/>
    <col min="8" max="8" width="11.42578125" style="1"/>
    <col min="9" max="9" width="5.7109375" style="1" customWidth="1"/>
    <col min="10" max="10" width="11.85546875" style="1" bestFit="1" customWidth="1"/>
    <col min="11" max="11" width="5.7109375" style="1" customWidth="1"/>
    <col min="12" max="12" width="11.42578125" style="1"/>
    <col min="13" max="13" width="5.28515625" style="1" customWidth="1"/>
    <col min="14" max="14" width="10.42578125" style="1" customWidth="1"/>
    <col min="15" max="15" width="5.28515625" style="1" customWidth="1"/>
    <col min="16" max="16" width="23.7109375" style="28" customWidth="1"/>
    <col min="17" max="17" width="13" style="41" customWidth="1"/>
    <col min="18" max="18" width="8.42578125" style="42" customWidth="1"/>
    <col min="19" max="19" width="11.85546875" style="19" bestFit="1" customWidth="1"/>
    <col min="20" max="20" width="5.28515625" style="1" customWidth="1"/>
    <col min="21" max="21" width="11.42578125" style="19"/>
    <col min="22" max="22" width="5.42578125" style="1" customWidth="1"/>
    <col min="23" max="23" width="11.42578125" style="19"/>
    <col min="24" max="24" width="5.140625" style="1" customWidth="1"/>
    <col min="25" max="25" width="11.42578125" style="19"/>
    <col min="26" max="26" width="6" style="1" customWidth="1"/>
    <col min="27" max="27" width="11.42578125" style="19"/>
    <col min="28" max="28" width="5.5703125" style="1" customWidth="1"/>
    <col min="29" max="29" width="11.42578125" style="19"/>
    <col min="30" max="30" width="5" style="1" customWidth="1"/>
    <col min="31" max="31" width="11.42578125" style="19"/>
    <col min="32" max="32" width="6.7109375" style="1" customWidth="1"/>
    <col min="33" max="40" width="11.42578125" style="1"/>
  </cols>
  <sheetData>
    <row r="1" spans="1:40" s="5" customFormat="1">
      <c r="A1" s="5" t="s">
        <v>0</v>
      </c>
      <c r="B1" s="6"/>
      <c r="C1" s="7"/>
      <c r="D1" s="8" t="s">
        <v>1</v>
      </c>
      <c r="E1" s="8"/>
      <c r="F1" s="8" t="s">
        <v>2</v>
      </c>
      <c r="G1" s="8"/>
      <c r="H1" s="8" t="s">
        <v>3</v>
      </c>
      <c r="I1" s="8"/>
      <c r="J1" s="8" t="s">
        <v>4</v>
      </c>
      <c r="K1" s="8"/>
      <c r="L1" s="38" t="s">
        <v>195</v>
      </c>
      <c r="M1" s="8"/>
      <c r="N1" s="8" t="s">
        <v>497</v>
      </c>
      <c r="O1" s="8"/>
      <c r="P1" s="27"/>
      <c r="Q1" s="39" t="s">
        <v>479</v>
      </c>
      <c r="R1" s="40"/>
      <c r="S1" s="18" t="s">
        <v>43</v>
      </c>
      <c r="T1" s="8"/>
      <c r="U1" s="18" t="s">
        <v>44</v>
      </c>
      <c r="V1" s="8"/>
      <c r="W1" s="18" t="s">
        <v>52</v>
      </c>
      <c r="X1" s="8"/>
      <c r="Y1" s="35" t="s">
        <v>259</v>
      </c>
      <c r="Z1" s="8"/>
      <c r="AA1" s="18" t="s">
        <v>475</v>
      </c>
      <c r="AB1" s="8"/>
      <c r="AC1" s="18" t="s">
        <v>532</v>
      </c>
      <c r="AD1" s="8"/>
      <c r="AE1" s="18" t="s">
        <v>714</v>
      </c>
      <c r="AF1" s="8"/>
      <c r="AG1" s="8"/>
      <c r="AH1" s="8"/>
      <c r="AI1" s="8"/>
      <c r="AJ1" s="8"/>
      <c r="AK1" s="8"/>
      <c r="AL1" s="8"/>
      <c r="AM1" s="8"/>
      <c r="AN1" s="8"/>
    </row>
    <row r="2" spans="1:40" s="5" customFormat="1">
      <c r="B2" s="6" t="s">
        <v>36</v>
      </c>
      <c r="C2" s="7"/>
      <c r="D2" s="8">
        <f t="shared" ref="D2:O2" si="0">SUM(D4:D56)</f>
        <v>1187594</v>
      </c>
      <c r="E2" s="8">
        <f t="shared" si="0"/>
        <v>454</v>
      </c>
      <c r="F2" s="8">
        <f t="shared" si="0"/>
        <v>185865</v>
      </c>
      <c r="G2" s="8">
        <f t="shared" si="0"/>
        <v>144</v>
      </c>
      <c r="H2" s="8">
        <f t="shared" si="0"/>
        <v>206866</v>
      </c>
      <c r="I2" s="8">
        <f t="shared" si="0"/>
        <v>42</v>
      </c>
      <c r="J2" s="8">
        <f t="shared" si="0"/>
        <v>56391</v>
      </c>
      <c r="K2" s="8">
        <f t="shared" si="0"/>
        <v>22</v>
      </c>
      <c r="L2" s="8">
        <f t="shared" si="0"/>
        <v>35953</v>
      </c>
      <c r="M2" s="8">
        <f t="shared" si="0"/>
        <v>28</v>
      </c>
      <c r="N2" s="8">
        <f t="shared" si="0"/>
        <v>16585</v>
      </c>
      <c r="O2" s="8">
        <f t="shared" si="0"/>
        <v>9</v>
      </c>
      <c r="P2" s="27"/>
      <c r="Q2" s="18">
        <f t="shared" ref="Q2:AF2" si="1">SUM(Q4:Q56)</f>
        <v>43437</v>
      </c>
      <c r="R2" s="48">
        <f t="shared" si="1"/>
        <v>11</v>
      </c>
      <c r="S2" s="18">
        <f t="shared" si="1"/>
        <v>147609</v>
      </c>
      <c r="T2" s="8">
        <f t="shared" si="1"/>
        <v>130</v>
      </c>
      <c r="U2" s="18">
        <f t="shared" si="1"/>
        <v>78559</v>
      </c>
      <c r="V2" s="8">
        <f t="shared" si="1"/>
        <v>96</v>
      </c>
      <c r="W2" s="18">
        <f t="shared" si="1"/>
        <v>57404</v>
      </c>
      <c r="X2" s="8">
        <f t="shared" si="1"/>
        <v>52</v>
      </c>
      <c r="Y2" s="18">
        <f t="shared" si="1"/>
        <v>11187</v>
      </c>
      <c r="Z2" s="8">
        <f t="shared" si="1"/>
        <v>14</v>
      </c>
      <c r="AA2" s="18">
        <f t="shared" si="1"/>
        <v>754</v>
      </c>
      <c r="AB2" s="8">
        <f t="shared" si="1"/>
        <v>0</v>
      </c>
      <c r="AC2" s="18">
        <f t="shared" si="1"/>
        <v>6033</v>
      </c>
      <c r="AD2" s="8">
        <f t="shared" si="1"/>
        <v>3</v>
      </c>
      <c r="AE2" s="18">
        <f t="shared" si="1"/>
        <v>4108</v>
      </c>
      <c r="AF2" s="8">
        <f t="shared" si="1"/>
        <v>0</v>
      </c>
      <c r="AG2" s="8"/>
      <c r="AH2" s="8"/>
      <c r="AI2" s="8"/>
      <c r="AJ2" s="8"/>
      <c r="AK2" s="8"/>
      <c r="AL2" s="8"/>
      <c r="AM2" s="8"/>
      <c r="AN2" s="8"/>
    </row>
    <row r="3" spans="1:40">
      <c r="V3" s="25"/>
    </row>
    <row r="4" spans="1:40">
      <c r="A4" t="s">
        <v>46</v>
      </c>
      <c r="B4" s="4">
        <v>8.99</v>
      </c>
      <c r="J4" s="1">
        <f>+J57+J58</f>
        <v>53169</v>
      </c>
      <c r="K4" s="1">
        <f>+K57+K58</f>
        <v>20</v>
      </c>
      <c r="S4" s="19">
        <f t="shared" ref="S4:X4" si="2">SUM(S57:S61)</f>
        <v>1252</v>
      </c>
      <c r="T4" s="1">
        <f t="shared" si="2"/>
        <v>0</v>
      </c>
      <c r="W4" s="19">
        <f t="shared" si="2"/>
        <v>4525</v>
      </c>
      <c r="X4" s="1">
        <f t="shared" si="2"/>
        <v>5</v>
      </c>
    </row>
    <row r="5" spans="1:40">
      <c r="A5" t="s">
        <v>57</v>
      </c>
      <c r="B5" s="4">
        <v>2.69</v>
      </c>
      <c r="D5" s="1">
        <f>+D59</f>
        <v>5379</v>
      </c>
      <c r="E5" s="1">
        <f>+E59</f>
        <v>3</v>
      </c>
      <c r="S5" s="19">
        <f t="shared" ref="S5:X5" si="3">+S62</f>
        <v>298</v>
      </c>
      <c r="T5" s="1">
        <f t="shared" si="3"/>
        <v>0</v>
      </c>
      <c r="W5" s="19">
        <f t="shared" si="3"/>
        <v>0</v>
      </c>
      <c r="X5" s="1">
        <f t="shared" si="3"/>
        <v>0</v>
      </c>
    </row>
    <row r="6" spans="1:40">
      <c r="A6" t="s">
        <v>64</v>
      </c>
      <c r="B6" s="4"/>
    </row>
    <row r="7" spans="1:40">
      <c r="A7" t="s">
        <v>59</v>
      </c>
      <c r="B7" s="4">
        <v>0.65</v>
      </c>
      <c r="J7" s="1">
        <f>+J60</f>
        <v>3222</v>
      </c>
      <c r="K7" s="1">
        <f>+K60</f>
        <v>2</v>
      </c>
      <c r="S7" s="19">
        <f t="shared" ref="S7:X7" si="4">SUM(S63:S68)</f>
        <v>3073</v>
      </c>
      <c r="T7" s="1">
        <f t="shared" si="4"/>
        <v>1</v>
      </c>
      <c r="W7" s="19">
        <f t="shared" si="4"/>
        <v>2526</v>
      </c>
      <c r="X7" s="1">
        <f t="shared" si="4"/>
        <v>0</v>
      </c>
    </row>
    <row r="8" spans="1:40">
      <c r="A8" t="s">
        <v>5</v>
      </c>
      <c r="B8" s="17">
        <v>13.91</v>
      </c>
      <c r="D8" s="1">
        <f>SUM(D98:D113)</f>
        <v>76333</v>
      </c>
      <c r="E8" s="1">
        <f>SUM(E98:E113)</f>
        <v>47</v>
      </c>
      <c r="S8" s="19">
        <f>SUM(S98:S113)</f>
        <v>2215</v>
      </c>
      <c r="T8" s="1">
        <f>SUM(T98:T113)</f>
        <v>2</v>
      </c>
      <c r="W8" s="19">
        <f>SUM(W98:W113)</f>
        <v>0</v>
      </c>
      <c r="X8" s="1">
        <f>SUM(X98:X113)</f>
        <v>0</v>
      </c>
    </row>
    <row r="9" spans="1:40">
      <c r="A9" t="s">
        <v>45</v>
      </c>
      <c r="B9" s="4">
        <v>0.6</v>
      </c>
      <c r="D9" s="1">
        <f>+D115+D116</f>
        <v>1954</v>
      </c>
      <c r="E9" s="1">
        <f>+E115+E116</f>
        <v>3</v>
      </c>
      <c r="S9" s="19">
        <f>SUM(S114:S116)</f>
        <v>7028</v>
      </c>
      <c r="T9" s="25">
        <f>SUM(T114:T116)</f>
        <v>3</v>
      </c>
      <c r="V9" s="25"/>
      <c r="W9" s="19">
        <f>SUM(W114:W116)</f>
        <v>913</v>
      </c>
      <c r="X9" s="19">
        <f>SUM(X114:X116)</f>
        <v>2</v>
      </c>
    </row>
    <row r="10" spans="1:40">
      <c r="A10" t="s">
        <v>79</v>
      </c>
      <c r="B10" s="4">
        <f>+D10/2668</f>
        <v>2.1712893553223389</v>
      </c>
      <c r="D10" s="1">
        <f>+D69+D70</f>
        <v>5793</v>
      </c>
      <c r="E10" s="1">
        <f>+E69+E70</f>
        <v>4</v>
      </c>
      <c r="R10" s="41"/>
      <c r="S10" s="19">
        <f>+S69</f>
        <v>0</v>
      </c>
      <c r="T10" s="1">
        <f t="shared" ref="T10:X10" si="5">+T69</f>
        <v>0</v>
      </c>
      <c r="W10" s="19">
        <f t="shared" si="5"/>
        <v>0</v>
      </c>
      <c r="X10" s="1">
        <f t="shared" si="5"/>
        <v>0</v>
      </c>
      <c r="AC10" s="19">
        <f>+AC69+AC70</f>
        <v>0</v>
      </c>
      <c r="AD10" s="1">
        <f>+AD69+AD70</f>
        <v>0</v>
      </c>
    </row>
    <row r="11" spans="1:40">
      <c r="A11" t="s">
        <v>132</v>
      </c>
      <c r="B11" s="4"/>
      <c r="S11" s="19">
        <f>+S71+S72</f>
        <v>1183</v>
      </c>
      <c r="T11" s="1">
        <f t="shared" ref="T11:X11" si="6">+T71+T72</f>
        <v>0</v>
      </c>
      <c r="W11" s="19">
        <f t="shared" si="6"/>
        <v>215</v>
      </c>
      <c r="X11" s="1">
        <f t="shared" si="6"/>
        <v>0</v>
      </c>
    </row>
    <row r="12" spans="1:40">
      <c r="A12" t="s">
        <v>133</v>
      </c>
      <c r="B12" s="4"/>
      <c r="F12" s="1">
        <f>+F75</f>
        <v>9990</v>
      </c>
      <c r="G12" s="1">
        <f>+G75</f>
        <v>4</v>
      </c>
      <c r="S12" s="21">
        <f t="shared" ref="S12:X12" si="7">+S73+S74</f>
        <v>269</v>
      </c>
      <c r="T12" s="1">
        <f t="shared" si="7"/>
        <v>1</v>
      </c>
      <c r="W12" s="19">
        <f t="shared" si="7"/>
        <v>0</v>
      </c>
      <c r="X12" s="1">
        <f t="shared" si="7"/>
        <v>0</v>
      </c>
    </row>
    <row r="13" spans="1:40">
      <c r="A13" t="s">
        <v>134</v>
      </c>
      <c r="B13" s="4"/>
      <c r="S13" s="19">
        <f t="shared" ref="S13:X13" si="8">+S75</f>
        <v>150</v>
      </c>
      <c r="T13" s="1">
        <f t="shared" si="8"/>
        <v>0</v>
      </c>
      <c r="W13" s="19">
        <f t="shared" si="8"/>
        <v>0</v>
      </c>
      <c r="X13" s="1">
        <f t="shared" si="8"/>
        <v>0</v>
      </c>
    </row>
    <row r="14" spans="1:40">
      <c r="A14" t="s">
        <v>80</v>
      </c>
      <c r="B14" s="4">
        <v>6.5666436464088394</v>
      </c>
      <c r="D14" s="1">
        <f>+D72+D73+D74</f>
        <v>19017</v>
      </c>
      <c r="E14" s="1">
        <f>+E72+E73+E74</f>
        <v>8</v>
      </c>
    </row>
    <row r="15" spans="1:40">
      <c r="A15" t="s">
        <v>83</v>
      </c>
      <c r="B15" s="4">
        <f>(+D15+F15)/951</f>
        <v>0.38065194532071506</v>
      </c>
      <c r="D15" s="1">
        <f>+D76+D77</f>
        <v>362</v>
      </c>
      <c r="E15" s="1">
        <f>+E76+E77</f>
        <v>1</v>
      </c>
    </row>
    <row r="16" spans="1:40">
      <c r="A16" t="s">
        <v>85</v>
      </c>
      <c r="B16" s="17">
        <f>(+D16+F16)/1877</f>
        <v>1.1454448588172617</v>
      </c>
      <c r="D16" s="1">
        <f>+D78+D79+D80</f>
        <v>2150</v>
      </c>
      <c r="E16" s="1">
        <f>+E78+E79+E80</f>
        <v>4</v>
      </c>
      <c r="S16" s="19">
        <f t="shared" ref="S16:X16" si="9">+S78+S79</f>
        <v>903</v>
      </c>
      <c r="T16" s="1">
        <f t="shared" si="9"/>
        <v>1</v>
      </c>
      <c r="W16" s="19">
        <f t="shared" si="9"/>
        <v>1121</v>
      </c>
      <c r="X16" s="1">
        <f t="shared" si="9"/>
        <v>1</v>
      </c>
    </row>
    <row r="17" spans="1:28">
      <c r="A17" t="s">
        <v>89</v>
      </c>
      <c r="B17" s="4">
        <f>+D17/847</f>
        <v>0.62927981109799291</v>
      </c>
      <c r="D17" s="1">
        <f>+D81</f>
        <v>533</v>
      </c>
      <c r="E17" s="1">
        <f>+E81</f>
        <v>2</v>
      </c>
      <c r="S17" s="19">
        <f t="shared" ref="S17:X18" si="10">+S76</f>
        <v>0</v>
      </c>
      <c r="T17" s="1">
        <f t="shared" si="10"/>
        <v>0</v>
      </c>
      <c r="W17" s="19">
        <f t="shared" si="10"/>
        <v>1213</v>
      </c>
      <c r="X17" s="1">
        <f t="shared" si="10"/>
        <v>3</v>
      </c>
    </row>
    <row r="18" spans="1:28">
      <c r="A18" t="s">
        <v>135</v>
      </c>
      <c r="B18" s="4"/>
      <c r="S18" s="19">
        <f t="shared" si="10"/>
        <v>0</v>
      </c>
      <c r="T18" s="1">
        <f t="shared" si="10"/>
        <v>0</v>
      </c>
      <c r="W18" s="19">
        <f t="shared" si="10"/>
        <v>1369</v>
      </c>
      <c r="X18" s="1">
        <f t="shared" si="10"/>
        <v>1</v>
      </c>
    </row>
    <row r="19" spans="1:28">
      <c r="A19" t="s">
        <v>110</v>
      </c>
      <c r="B19" s="4">
        <f>(+D19+F19)/5670</f>
        <v>6.424338624338624</v>
      </c>
      <c r="D19" s="1">
        <f>SUM(D82:D90)</f>
        <v>16827</v>
      </c>
      <c r="E19" s="1">
        <f>SUM(E82:E90)</f>
        <v>20</v>
      </c>
      <c r="F19" s="1">
        <f>SUM(F82:F90)</f>
        <v>19599</v>
      </c>
      <c r="G19" s="1">
        <f>SUM(G82:G90)</f>
        <v>6</v>
      </c>
      <c r="S19" s="21">
        <f t="shared" ref="S19:X19" si="11">SUM(S82:S90)</f>
        <v>12627</v>
      </c>
      <c r="T19" s="1">
        <f t="shared" si="11"/>
        <v>6</v>
      </c>
      <c r="W19" s="19">
        <f t="shared" si="11"/>
        <v>0</v>
      </c>
      <c r="X19" s="1">
        <f t="shared" si="11"/>
        <v>0</v>
      </c>
    </row>
    <row r="20" spans="1:28">
      <c r="A20" t="s">
        <v>122</v>
      </c>
      <c r="B20" s="4">
        <f>(+D20+F20)/3580</f>
        <v>3.4293296089385477</v>
      </c>
      <c r="D20" s="1">
        <f>SUM(D91:D95)</f>
        <v>8759</v>
      </c>
      <c r="E20" s="1">
        <f>SUM(E91:E95)</f>
        <v>12</v>
      </c>
      <c r="F20" s="1">
        <f>SUM(F91:F95)</f>
        <v>3518</v>
      </c>
      <c r="G20" s="1">
        <f>SUM(G91:G95)</f>
        <v>4</v>
      </c>
      <c r="S20" s="19">
        <f t="shared" ref="S20:X20" si="12">SUM(S91:S95)</f>
        <v>555</v>
      </c>
      <c r="T20" s="1">
        <f t="shared" si="12"/>
        <v>1</v>
      </c>
      <c r="W20" s="19">
        <f t="shared" si="12"/>
        <v>0</v>
      </c>
      <c r="X20" s="1">
        <f t="shared" si="12"/>
        <v>0</v>
      </c>
    </row>
    <row r="21" spans="1:28">
      <c r="A21" t="s">
        <v>126</v>
      </c>
      <c r="B21" s="4">
        <f>+D21/1618</f>
        <v>6.8776266996291717</v>
      </c>
      <c r="D21" s="1">
        <f>+D96+D97</f>
        <v>11128</v>
      </c>
      <c r="E21" s="1">
        <f>+E96+E97</f>
        <v>4</v>
      </c>
      <c r="S21" s="19">
        <f t="shared" ref="S21:X21" si="13">+S96+S97</f>
        <v>0</v>
      </c>
      <c r="T21" s="1">
        <f t="shared" si="13"/>
        <v>0</v>
      </c>
      <c r="W21" s="19">
        <f t="shared" si="13"/>
        <v>0</v>
      </c>
      <c r="X21" s="1">
        <f t="shared" si="13"/>
        <v>0</v>
      </c>
    </row>
    <row r="22" spans="1:28">
      <c r="A22" t="s">
        <v>145</v>
      </c>
      <c r="B22" s="4">
        <f>+D22/3319</f>
        <v>4.5769810183790298</v>
      </c>
      <c r="D22" s="1">
        <f>SUM(D117:D120)</f>
        <v>15191</v>
      </c>
      <c r="E22" s="1">
        <f>SUM(E117:E120)</f>
        <v>13</v>
      </c>
      <c r="S22" s="19">
        <f t="shared" ref="S22:X22" si="14">SUM(S117:S120)</f>
        <v>0</v>
      </c>
      <c r="T22" s="1">
        <f t="shared" si="14"/>
        <v>0</v>
      </c>
      <c r="W22" s="19">
        <f t="shared" si="14"/>
        <v>1186</v>
      </c>
      <c r="X22" s="1">
        <f t="shared" si="14"/>
        <v>3</v>
      </c>
    </row>
    <row r="23" spans="1:28">
      <c r="A23" t="s">
        <v>156</v>
      </c>
      <c r="B23" s="4"/>
      <c r="S23" s="19">
        <f>+S130</f>
        <v>931</v>
      </c>
      <c r="T23" s="1">
        <f>+T130</f>
        <v>3</v>
      </c>
    </row>
    <row r="24" spans="1:28">
      <c r="A24" t="s">
        <v>153</v>
      </c>
      <c r="B24" s="4">
        <v>3.34</v>
      </c>
      <c r="D24" s="1">
        <f>+D127+D126</f>
        <v>3840</v>
      </c>
      <c r="E24" s="1">
        <f>+E127+E126</f>
        <v>14</v>
      </c>
    </row>
    <row r="25" spans="1:28">
      <c r="A25" t="s">
        <v>146</v>
      </c>
      <c r="B25" s="17">
        <f>+(+D25+F25)/4788</f>
        <v>17.42543859649123</v>
      </c>
      <c r="D25" s="1">
        <f>SUM(D121:D125)</f>
        <v>2186</v>
      </c>
      <c r="E25" s="1">
        <f t="shared" ref="E25:G25" si="15">SUM(E121:E125)</f>
        <v>9</v>
      </c>
      <c r="F25" s="1">
        <f t="shared" si="15"/>
        <v>81247</v>
      </c>
      <c r="G25" s="1">
        <f t="shared" si="15"/>
        <v>11</v>
      </c>
    </row>
    <row r="26" spans="1:28">
      <c r="A26" t="s">
        <v>154</v>
      </c>
      <c r="B26" s="4">
        <v>9.1199999999999992</v>
      </c>
      <c r="F26" s="1">
        <f>+F128</f>
        <v>2491</v>
      </c>
      <c r="G26" s="1">
        <f>+G128</f>
        <v>3</v>
      </c>
      <c r="S26" s="19">
        <v>6865</v>
      </c>
      <c r="T26" s="1">
        <v>33</v>
      </c>
    </row>
    <row r="27" spans="1:28">
      <c r="A27" t="s">
        <v>205</v>
      </c>
      <c r="B27" s="4"/>
      <c r="W27" s="19">
        <v>3787</v>
      </c>
      <c r="X27" s="1">
        <f>+X164</f>
        <v>2</v>
      </c>
    </row>
    <row r="28" spans="1:28">
      <c r="A28" t="s">
        <v>159</v>
      </c>
      <c r="B28" s="17">
        <f>+(+D28+F28+H28+L28)/23030</f>
        <v>11.137038645245331</v>
      </c>
      <c r="D28" s="1">
        <f>SUM(D131:D158)</f>
        <v>11714</v>
      </c>
      <c r="E28" s="1">
        <f t="shared" ref="E28:I28" si="16">SUM(E131:E158)</f>
        <v>12</v>
      </c>
      <c r="F28" s="1">
        <f t="shared" si="16"/>
        <v>4447</v>
      </c>
      <c r="G28" s="1">
        <f t="shared" si="16"/>
        <v>6</v>
      </c>
      <c r="H28" s="1">
        <f t="shared" si="16"/>
        <v>204372</v>
      </c>
      <c r="I28" s="1">
        <f t="shared" si="16"/>
        <v>39</v>
      </c>
      <c r="L28" s="1">
        <f>SUM(L131:L158)</f>
        <v>35953</v>
      </c>
      <c r="M28" s="1">
        <f>SUM(M131:M158)</f>
        <v>28</v>
      </c>
      <c r="S28" s="21">
        <f t="shared" ref="S28:V28" si="17">SUM(S131:S158)</f>
        <v>20054</v>
      </c>
      <c r="T28" s="1">
        <f t="shared" si="17"/>
        <v>13</v>
      </c>
      <c r="U28" s="21">
        <f t="shared" si="17"/>
        <v>11152</v>
      </c>
      <c r="V28" s="1">
        <f t="shared" si="17"/>
        <v>16</v>
      </c>
      <c r="AA28" s="19">
        <f t="shared" ref="AA28:AB28" si="18">SUM(AA131:AA158)</f>
        <v>706</v>
      </c>
      <c r="AB28" s="1">
        <f t="shared" si="18"/>
        <v>0</v>
      </c>
    </row>
    <row r="29" spans="1:28">
      <c r="A29" t="s">
        <v>196</v>
      </c>
      <c r="B29" s="26">
        <f>+(+D29+F29+H29+L29)/2934</f>
        <v>1.4366053169734152</v>
      </c>
      <c r="D29" s="1">
        <f t="shared" ref="D29:E29" si="19">SUM(D159:D163)</f>
        <v>2135</v>
      </c>
      <c r="E29" s="1">
        <f t="shared" si="19"/>
        <v>3</v>
      </c>
      <c r="H29" s="1">
        <f>SUM(H159:H163)</f>
        <v>2080</v>
      </c>
      <c r="I29" s="1">
        <f>SUM(I159:I163)</f>
        <v>3</v>
      </c>
      <c r="S29" s="19">
        <f t="shared" ref="S29:T29" si="20">SUM(S159:S163)</f>
        <v>100</v>
      </c>
      <c r="T29" s="1">
        <f t="shared" si="20"/>
        <v>0</v>
      </c>
      <c r="AA29" s="19">
        <f>SUM(AA159:AA163)</f>
        <v>48</v>
      </c>
      <c r="AB29" s="1">
        <f>SUM(AB159:AB163)</f>
        <v>0</v>
      </c>
    </row>
    <row r="30" spans="1:28">
      <c r="A30" t="s">
        <v>206</v>
      </c>
      <c r="B30" s="26">
        <f>+(+D30+F30+H30+L30)/3291</f>
        <v>0.81677301731996355</v>
      </c>
      <c r="D30" s="1">
        <f>SUM(D165:D168)</f>
        <v>2274</v>
      </c>
      <c r="E30" s="1">
        <f>SUM(E165:E168)</f>
        <v>4</v>
      </c>
      <c r="H30" s="1">
        <f>SUM(H165:H168)</f>
        <v>414</v>
      </c>
      <c r="I30" s="1">
        <f>SUM(I165:I168)</f>
        <v>0</v>
      </c>
      <c r="S30" s="19">
        <f>SUM(S165:S168)</f>
        <v>2515</v>
      </c>
      <c r="T30" s="1">
        <f>SUM(T165:T168)</f>
        <v>3</v>
      </c>
    </row>
    <row r="31" spans="1:28">
      <c r="A31" t="s">
        <v>233</v>
      </c>
      <c r="B31" s="4">
        <f>+D31/4369</f>
        <v>5.5550469214923321</v>
      </c>
      <c r="D31" s="1">
        <f>SUM(D169:D174)</f>
        <v>24270</v>
      </c>
      <c r="E31" s="1">
        <f>SUM(E169:E174)</f>
        <v>7</v>
      </c>
      <c r="F31" s="1">
        <f>SUM(F169:F174)</f>
        <v>3280</v>
      </c>
      <c r="G31" s="1">
        <f>SUM(G169:G174)</f>
        <v>6</v>
      </c>
      <c r="P31" s="33"/>
      <c r="S31" s="21"/>
    </row>
    <row r="32" spans="1:28">
      <c r="A32" t="s">
        <v>248</v>
      </c>
      <c r="B32" s="4">
        <f>+D32/2948</f>
        <v>5.7269335142469471</v>
      </c>
      <c r="D32" s="1">
        <f>SUM(D175:D180)</f>
        <v>16883</v>
      </c>
      <c r="E32" s="1">
        <f>SUM(E175:E180)</f>
        <v>15</v>
      </c>
      <c r="S32" s="19">
        <f>SUM(S175:S180)</f>
        <v>0</v>
      </c>
      <c r="T32" s="1">
        <f>SUM(T175:T180)</f>
        <v>0</v>
      </c>
      <c r="Y32" s="19">
        <f>SUM(Y175:Y180)</f>
        <v>1676</v>
      </c>
      <c r="Z32" s="1">
        <f>SUM(Z175:Z180)</f>
        <v>1</v>
      </c>
    </row>
    <row r="33" spans="1:32">
      <c r="A33" t="s">
        <v>236</v>
      </c>
      <c r="B33" s="4">
        <f>+D33/13718</f>
        <v>4.1116780871847212</v>
      </c>
      <c r="D33" s="1">
        <f>SUM(D181:D205)</f>
        <v>56404</v>
      </c>
      <c r="E33" s="1">
        <f>SUM(E181:E205)</f>
        <v>23</v>
      </c>
      <c r="S33" s="19">
        <f>SUM(S181:S205)</f>
        <v>5834</v>
      </c>
      <c r="T33" s="1">
        <f>SUM(T181:T205)</f>
        <v>7</v>
      </c>
      <c r="W33" s="19">
        <f>SUM(W181:W205)</f>
        <v>3060</v>
      </c>
      <c r="X33" s="1">
        <f>SUM(X181:X205)</f>
        <v>6</v>
      </c>
      <c r="Y33" s="1">
        <f>SUM(Y181:Y205)</f>
        <v>5926</v>
      </c>
      <c r="Z33" s="1">
        <f>SUM(Z181:Z205)</f>
        <v>5</v>
      </c>
      <c r="AE33" s="1">
        <f>SUM(AE181:AE205)</f>
        <v>4108</v>
      </c>
      <c r="AF33" s="1">
        <f>SUM(AF181:AF205)</f>
        <v>0</v>
      </c>
    </row>
    <row r="34" spans="1:32">
      <c r="A34" t="s">
        <v>295</v>
      </c>
      <c r="B34" s="26">
        <f>+(+D34+F34+H34+L34)/8340</f>
        <v>5.6187050359712227</v>
      </c>
      <c r="D34" s="1">
        <f>SUM(D206:D218)</f>
        <v>12417</v>
      </c>
      <c r="E34" s="1">
        <f>SUM(E206:E218)</f>
        <v>13</v>
      </c>
      <c r="F34" s="1">
        <f>SUM(F206:F218)</f>
        <v>34443</v>
      </c>
      <c r="G34" s="1">
        <f>SUM(G206:G218)</f>
        <v>12</v>
      </c>
      <c r="S34" s="1">
        <f>SUM(S206:S218)</f>
        <v>4327</v>
      </c>
      <c r="T34" s="1">
        <f>SUM(T206:T218)</f>
        <v>2</v>
      </c>
      <c r="Y34" s="1">
        <f>SUM(Y206:Y218)</f>
        <v>3585</v>
      </c>
      <c r="Z34" s="1">
        <f>SUM(Z206:Z218)</f>
        <v>8</v>
      </c>
    </row>
    <row r="35" spans="1:32">
      <c r="A35" t="s">
        <v>337</v>
      </c>
      <c r="B35" s="4">
        <f>(+F35+D35)/6425</f>
        <v>6.4930739299610893</v>
      </c>
      <c r="D35" s="1">
        <f>SUM(D219:D229)</f>
        <v>39101</v>
      </c>
      <c r="E35" s="1">
        <f>SUM(E219:E229)</f>
        <v>20</v>
      </c>
      <c r="F35" s="1">
        <f>SUM(F219:F229)</f>
        <v>2617</v>
      </c>
      <c r="G35" s="1">
        <f>SUM(G219:G229)</f>
        <v>9</v>
      </c>
      <c r="W35" s="19">
        <f>SUM(W219:W233)</f>
        <v>729</v>
      </c>
      <c r="X35" s="1">
        <f>SUM(X219:X233)</f>
        <v>0</v>
      </c>
    </row>
    <row r="36" spans="1:32">
      <c r="A36" t="s">
        <v>357</v>
      </c>
      <c r="B36" s="17">
        <f>(+D36+F36)/31793</f>
        <v>20.286918504073224</v>
      </c>
      <c r="D36" s="1">
        <f>SUM(D230:D257)</f>
        <v>636959</v>
      </c>
      <c r="E36" s="1">
        <f>SUM(E230:E257)</f>
        <v>93</v>
      </c>
      <c r="F36" s="1">
        <f>SUM(F230:F257)</f>
        <v>8023</v>
      </c>
      <c r="G36" s="1">
        <f>SUM(G230:G257)</f>
        <v>12</v>
      </c>
      <c r="S36" s="21">
        <f t="shared" ref="S36:X36" si="21">SUM(S230:S257)</f>
        <v>42449</v>
      </c>
      <c r="T36" s="1">
        <f t="shared" si="21"/>
        <v>19</v>
      </c>
      <c r="U36" s="21">
        <f t="shared" si="21"/>
        <v>25672</v>
      </c>
      <c r="V36" s="1">
        <f t="shared" si="21"/>
        <v>27</v>
      </c>
      <c r="W36" s="19">
        <f t="shared" si="21"/>
        <v>26835</v>
      </c>
      <c r="X36" s="1">
        <f t="shared" si="21"/>
        <v>25</v>
      </c>
    </row>
    <row r="37" spans="1:32">
      <c r="A37" t="s">
        <v>436</v>
      </c>
      <c r="B37" s="17">
        <f>+F37/1251.73</f>
        <v>12.950077093302868</v>
      </c>
      <c r="F37" s="1">
        <f>SUM(F258:F262)</f>
        <v>16210</v>
      </c>
      <c r="G37" s="1">
        <f>SUM(G258:G262)</f>
        <v>71</v>
      </c>
      <c r="S37" s="19">
        <f>SUM(S258:S262)</f>
        <v>2155</v>
      </c>
      <c r="T37" s="1">
        <f>SUM(T258:T262)</f>
        <v>1</v>
      </c>
      <c r="W37" s="19">
        <f>SUM(W258:W262)</f>
        <v>193</v>
      </c>
      <c r="X37" s="1">
        <f>SUM(X258:X262)</f>
        <v>1</v>
      </c>
    </row>
    <row r="38" spans="1:32">
      <c r="A38" t="s">
        <v>443</v>
      </c>
      <c r="B38" s="26">
        <f>+D38/3668</f>
        <v>0.46155943293347873</v>
      </c>
      <c r="D38" s="1">
        <f>SUM(D263:D267)</f>
        <v>1693</v>
      </c>
      <c r="E38" s="1">
        <f>SUM(E263:E267)</f>
        <v>9</v>
      </c>
      <c r="W38" s="19">
        <f>SUM(W263:W267)</f>
        <v>72</v>
      </c>
      <c r="X38" s="1">
        <f>SUM(X263:X267)</f>
        <v>0</v>
      </c>
    </row>
    <row r="39" spans="1:32">
      <c r="A39" t="s">
        <v>458</v>
      </c>
      <c r="B39" s="4">
        <f>+D39/2768</f>
        <v>0.13439306358381503</v>
      </c>
      <c r="D39" s="1">
        <f>+D268</f>
        <v>372</v>
      </c>
      <c r="E39" s="1">
        <f>+E268</f>
        <v>1</v>
      </c>
      <c r="W39" s="19">
        <f>+W268</f>
        <v>989</v>
      </c>
      <c r="X39" s="1">
        <f>+X268</f>
        <v>0</v>
      </c>
    </row>
    <row r="40" spans="1:32">
      <c r="A40" t="s">
        <v>453</v>
      </c>
      <c r="B40" s="4"/>
    </row>
    <row r="41" spans="1:32">
      <c r="A41" t="s">
        <v>461</v>
      </c>
      <c r="B41" s="4"/>
      <c r="Q41" s="19">
        <f>+Q269+Q270</f>
        <v>2461</v>
      </c>
      <c r="R41" s="25">
        <f>+R269+R270</f>
        <v>0</v>
      </c>
      <c r="W41" s="19">
        <f>+W269+W270</f>
        <v>1014</v>
      </c>
      <c r="X41" s="1">
        <f>+X269+X270</f>
        <v>1</v>
      </c>
    </row>
    <row r="42" spans="1:32">
      <c r="A42" t="s">
        <v>476</v>
      </c>
      <c r="B42" s="4">
        <f>+D42/3902</f>
        <v>1.8862121988723732</v>
      </c>
      <c r="D42" s="1">
        <f>SUM(D269:D273)</f>
        <v>7360</v>
      </c>
      <c r="E42" s="1">
        <f>SUM(E269:E273)</f>
        <v>3</v>
      </c>
      <c r="Q42" s="19">
        <f>SUM(Q269:Q273)</f>
        <v>4626</v>
      </c>
      <c r="R42" s="25">
        <f>SUM(R269:R273)</f>
        <v>2</v>
      </c>
      <c r="W42" s="19">
        <f>SUM(W269:W273)</f>
        <v>2856</v>
      </c>
      <c r="X42" s="1">
        <f>SUM(X269:X273)</f>
        <v>1</v>
      </c>
    </row>
    <row r="43" spans="1:32">
      <c r="A43" t="s">
        <v>487</v>
      </c>
      <c r="B43" s="4">
        <f>+D43/2448</f>
        <v>1.8088235294117647</v>
      </c>
      <c r="D43" s="1">
        <f>+D276</f>
        <v>4428</v>
      </c>
      <c r="E43" s="1">
        <f>+E276</f>
        <v>2</v>
      </c>
      <c r="W43" s="19">
        <f>+W276</f>
        <v>155</v>
      </c>
      <c r="X43" s="1">
        <f>+X276</f>
        <v>1</v>
      </c>
    </row>
    <row r="44" spans="1:32">
      <c r="A44" t="s">
        <v>550</v>
      </c>
      <c r="B44" s="4">
        <f>+D44/2451</f>
        <v>0.49734802121583027</v>
      </c>
      <c r="D44" s="1">
        <f>SUM(D277:D279)</f>
        <v>1219</v>
      </c>
      <c r="E44" s="1">
        <f>SUM(E277:E279)</f>
        <v>3</v>
      </c>
      <c r="Q44" s="1">
        <f>SUM(Q277:Q279)</f>
        <v>3108</v>
      </c>
      <c r="R44" s="1">
        <f>SUM(R277:R279)</f>
        <v>1</v>
      </c>
      <c r="S44" s="1">
        <f>SUM(S277:S279)</f>
        <v>358</v>
      </c>
      <c r="T44" s="1">
        <f>SUM(T277:T279)</f>
        <v>0</v>
      </c>
    </row>
    <row r="45" spans="1:32">
      <c r="A45" t="s">
        <v>602</v>
      </c>
      <c r="B45" s="4">
        <f>+D45/9170</f>
        <v>2.7244274809160305</v>
      </c>
      <c r="D45" s="1">
        <f>SUM(D280:D290)</f>
        <v>24983</v>
      </c>
      <c r="E45" s="1">
        <f>SUM(E280:E290)</f>
        <v>28</v>
      </c>
      <c r="Q45" s="24">
        <f>SUM(Q280:Q290)</f>
        <v>31022</v>
      </c>
      <c r="R45" s="1">
        <f>SUM(R280:R290)</f>
        <v>7</v>
      </c>
      <c r="S45" s="24">
        <f>SUM(S280:S290)</f>
        <v>17419</v>
      </c>
      <c r="T45" s="1">
        <f>SUM(T280:T290)</f>
        <v>11</v>
      </c>
    </row>
    <row r="46" spans="1:32">
      <c r="A46" t="s">
        <v>588</v>
      </c>
      <c r="B46" s="4">
        <f>+D46/4068</f>
        <v>4.8466076696165192</v>
      </c>
      <c r="D46" s="1">
        <f>SUM(D291:D298)</f>
        <v>19716</v>
      </c>
      <c r="E46" s="1">
        <f>SUM(E291:E298)</f>
        <v>6</v>
      </c>
      <c r="Q46" s="1">
        <f t="shared" ref="Q46:V46" si="22">SUM(Q291:Q298)</f>
        <v>616</v>
      </c>
      <c r="R46" s="1">
        <f t="shared" si="22"/>
        <v>1</v>
      </c>
      <c r="S46" s="1">
        <f t="shared" si="22"/>
        <v>1019</v>
      </c>
      <c r="T46" s="1">
        <f t="shared" si="22"/>
        <v>3</v>
      </c>
      <c r="U46" s="19">
        <f t="shared" si="22"/>
        <v>1967</v>
      </c>
      <c r="V46" s="1">
        <f t="shared" si="22"/>
        <v>1</v>
      </c>
    </row>
    <row r="47" spans="1:32">
      <c r="A47" t="s">
        <v>603</v>
      </c>
      <c r="B47" s="17">
        <f>+D47/5412</f>
        <v>11.894308943089431</v>
      </c>
      <c r="D47" s="1">
        <f>SUM(D298:D313)</f>
        <v>64372</v>
      </c>
      <c r="E47" s="1">
        <f>SUM(E298:E313)</f>
        <v>42</v>
      </c>
      <c r="S47" s="1">
        <f>SUM(S298:S313)</f>
        <v>2345</v>
      </c>
      <c r="T47" s="1">
        <f>SUM(T298:T313)</f>
        <v>3</v>
      </c>
      <c r="W47" s="1">
        <f>SUM(W298:W313)</f>
        <v>0</v>
      </c>
      <c r="X47" s="1">
        <f>SUM(X298:X313)</f>
        <v>0</v>
      </c>
    </row>
    <row r="48" spans="1:32">
      <c r="A48" t="s">
        <v>633</v>
      </c>
      <c r="B48" s="4">
        <f>+D48/5564</f>
        <v>6.3148813803019408</v>
      </c>
      <c r="D48" s="1">
        <f>SUM(D314:D321)</f>
        <v>35136</v>
      </c>
      <c r="E48" s="1">
        <f>SUM(E314:E321)</f>
        <v>7</v>
      </c>
      <c r="S48" s="1">
        <f t="shared" ref="S48:X48" si="23">SUM(S314:S321)</f>
        <v>1113</v>
      </c>
      <c r="T48" s="1">
        <f t="shared" si="23"/>
        <v>0</v>
      </c>
      <c r="U48" s="21">
        <f t="shared" si="23"/>
        <v>14077</v>
      </c>
      <c r="V48" s="1">
        <f t="shared" si="23"/>
        <v>12</v>
      </c>
      <c r="W48" s="1">
        <f t="shared" si="23"/>
        <v>1255</v>
      </c>
      <c r="X48" s="1">
        <f t="shared" si="23"/>
        <v>0</v>
      </c>
    </row>
    <row r="49" spans="1:40">
      <c r="A49" t="s">
        <v>653</v>
      </c>
      <c r="B49" s="4">
        <f>+D49/3548</f>
        <v>1.6476888387824127</v>
      </c>
      <c r="D49" s="1">
        <f>SUM(D322:D323)</f>
        <v>5846</v>
      </c>
      <c r="E49" s="1">
        <f>SUM(E322:E323)</f>
        <v>3</v>
      </c>
      <c r="S49" s="1">
        <f>SUM(S322:S323)</f>
        <v>975</v>
      </c>
      <c r="T49" s="1">
        <f>SUM(T322:T323)</f>
        <v>3</v>
      </c>
      <c r="W49" s="1">
        <f>SUM(W322:W323)</f>
        <v>0</v>
      </c>
    </row>
    <row r="50" spans="1:40">
      <c r="A50" t="s">
        <v>659</v>
      </c>
      <c r="B50" s="4">
        <f>+D50/4503</f>
        <v>3.1161447923606485</v>
      </c>
      <c r="D50" s="1">
        <f>SUM(D324:D329)</f>
        <v>14032</v>
      </c>
      <c r="E50" s="1">
        <f>SUM(E324:E329)</f>
        <v>3</v>
      </c>
      <c r="S50" s="1">
        <f>SUM(S324:S329)</f>
        <v>2947</v>
      </c>
      <c r="T50" s="1">
        <f>SUM(T324:T329)</f>
        <v>10</v>
      </c>
      <c r="W50" s="1">
        <f>SUM(W324:W329)</f>
        <v>0</v>
      </c>
    </row>
    <row r="51" spans="1:40">
      <c r="A51" t="s">
        <v>667</v>
      </c>
      <c r="B51" s="4">
        <f>+D51/2795</f>
        <v>1.4422182468694096</v>
      </c>
      <c r="D51" s="1">
        <f>SUM(D330:D333)</f>
        <v>4031</v>
      </c>
      <c r="E51" s="1">
        <f>SUM(E330:E333)</f>
        <v>1</v>
      </c>
      <c r="S51" s="1">
        <f>SUM(S330:S333)</f>
        <v>2913</v>
      </c>
      <c r="T51" s="1">
        <f>SUM(T330:T333)</f>
        <v>0</v>
      </c>
      <c r="W51" s="1">
        <f>SUM(W330:W333)</f>
        <v>348</v>
      </c>
      <c r="X51" s="1">
        <f>SUM(X330:X333)</f>
        <v>0</v>
      </c>
    </row>
    <row r="52" spans="1:40">
      <c r="A52" t="s">
        <v>523</v>
      </c>
      <c r="B52" s="4">
        <f>(+D52+N52)/4488</f>
        <v>4.4171122994652405</v>
      </c>
      <c r="D52" s="1">
        <f>SUM(D336:D352)</f>
        <v>3239</v>
      </c>
      <c r="E52" s="1">
        <f>SUM(E336:E352)</f>
        <v>4</v>
      </c>
      <c r="N52" s="1">
        <f>SUM(N336:N352)</f>
        <v>16585</v>
      </c>
      <c r="O52" s="1">
        <f>SUM(O336:O352)</f>
        <v>9</v>
      </c>
      <c r="Q52" s="1">
        <f t="shared" ref="Q52:X52" si="24">SUM(Q336:Q352)</f>
        <v>1604</v>
      </c>
      <c r="R52" s="1">
        <f t="shared" si="24"/>
        <v>0</v>
      </c>
      <c r="S52" s="1">
        <f t="shared" si="24"/>
        <v>585</v>
      </c>
      <c r="T52" s="1">
        <f t="shared" si="24"/>
        <v>0</v>
      </c>
      <c r="U52" s="21">
        <f t="shared" si="24"/>
        <v>23564</v>
      </c>
      <c r="V52" s="1">
        <f t="shared" si="24"/>
        <v>37</v>
      </c>
      <c r="W52" s="1">
        <f t="shared" si="24"/>
        <v>3043</v>
      </c>
      <c r="X52" s="1">
        <f t="shared" si="24"/>
        <v>0</v>
      </c>
      <c r="AC52" s="1">
        <f>SUM(AC336:AC352)</f>
        <v>308</v>
      </c>
      <c r="AD52" s="1">
        <f>SUM(AD336:AD352)</f>
        <v>0</v>
      </c>
    </row>
    <row r="53" spans="1:40">
      <c r="A53" t="s">
        <v>530</v>
      </c>
      <c r="B53" s="4">
        <f>+D53/4756</f>
        <v>6.040580319596299</v>
      </c>
      <c r="D53" s="1">
        <f>SUM(D354:D362)</f>
        <v>28729</v>
      </c>
      <c r="E53" s="1">
        <f>SUM(E354:E362)</f>
        <v>8</v>
      </c>
      <c r="S53" s="19">
        <f t="shared" ref="S53:X53" si="25">SUM(S354:S362)</f>
        <v>3152</v>
      </c>
      <c r="T53" s="1">
        <f t="shared" si="25"/>
        <v>4</v>
      </c>
      <c r="U53" s="19">
        <f t="shared" si="25"/>
        <v>2127</v>
      </c>
      <c r="V53" s="1">
        <f t="shared" si="25"/>
        <v>3</v>
      </c>
      <c r="W53" s="19">
        <f t="shared" si="25"/>
        <v>0</v>
      </c>
      <c r="X53" s="1">
        <f t="shared" si="25"/>
        <v>0</v>
      </c>
      <c r="AC53" s="19">
        <f>SUM(AC354:AC362)</f>
        <v>5725</v>
      </c>
      <c r="AD53" s="1">
        <f>SUM(AD354:AD362)</f>
        <v>3</v>
      </c>
    </row>
    <row r="54" spans="1:40">
      <c r="A54" t="s">
        <v>699</v>
      </c>
      <c r="B54" s="4"/>
      <c r="Q54" s="1"/>
      <c r="R54" s="1"/>
      <c r="S54" s="1"/>
    </row>
    <row r="55" spans="1:40">
      <c r="A55" t="s">
        <v>698</v>
      </c>
      <c r="B55" s="4">
        <v>2.6</v>
      </c>
      <c r="D55" s="1">
        <v>829</v>
      </c>
    </row>
    <row r="56" spans="1:40" s="64" customFormat="1" ht="36" customHeight="1">
      <c r="A56" s="54"/>
      <c r="B56" s="55"/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8"/>
      <c r="Q56" s="59"/>
      <c r="R56" s="60"/>
      <c r="S56" s="61"/>
      <c r="T56" s="57"/>
      <c r="U56" s="61"/>
      <c r="V56" s="57"/>
      <c r="W56" s="61"/>
      <c r="X56" s="57"/>
      <c r="Y56" s="62"/>
      <c r="Z56" s="63"/>
      <c r="AA56" s="62"/>
      <c r="AB56" s="63"/>
      <c r="AC56" s="62"/>
      <c r="AD56" s="63"/>
      <c r="AE56" s="62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>
      <c r="A57" t="s">
        <v>46</v>
      </c>
      <c r="B57" s="2" t="s">
        <v>47</v>
      </c>
      <c r="J57" s="34">
        <v>36842</v>
      </c>
      <c r="K57" s="1">
        <v>10</v>
      </c>
      <c r="P57" s="28" t="s">
        <v>48</v>
      </c>
      <c r="W57" s="19">
        <v>1609</v>
      </c>
    </row>
    <row r="58" spans="1:40">
      <c r="A58" t="s">
        <v>53</v>
      </c>
      <c r="B58" s="2" t="s">
        <v>54</v>
      </c>
      <c r="J58" s="1">
        <v>16327</v>
      </c>
      <c r="K58" s="1">
        <v>10</v>
      </c>
      <c r="P58" s="28" t="s">
        <v>128</v>
      </c>
      <c r="S58" s="19">
        <v>574</v>
      </c>
    </row>
    <row r="59" spans="1:40">
      <c r="A59" t="s">
        <v>57</v>
      </c>
      <c r="B59" s="2" t="s">
        <v>706</v>
      </c>
      <c r="D59" s="1">
        <v>5379</v>
      </c>
      <c r="E59" s="1">
        <v>3</v>
      </c>
      <c r="P59" s="28" t="s">
        <v>55</v>
      </c>
      <c r="W59" s="19">
        <v>1744</v>
      </c>
      <c r="X59" s="1">
        <v>3</v>
      </c>
    </row>
    <row r="60" spans="1:40">
      <c r="A60" t="s">
        <v>59</v>
      </c>
      <c r="B60" s="2" t="s">
        <v>60</v>
      </c>
      <c r="J60" s="1">
        <v>3222</v>
      </c>
      <c r="K60" s="1">
        <v>2</v>
      </c>
      <c r="P60" s="28" t="s">
        <v>56</v>
      </c>
      <c r="W60" s="19">
        <v>1172</v>
      </c>
      <c r="X60" s="1">
        <v>2</v>
      </c>
    </row>
    <row r="61" spans="1:40">
      <c r="P61" s="30" t="s">
        <v>127</v>
      </c>
      <c r="Q61" s="44"/>
      <c r="R61" s="49"/>
      <c r="S61" s="19">
        <v>678</v>
      </c>
    </row>
    <row r="62" spans="1:40">
      <c r="P62" s="28" t="s">
        <v>65</v>
      </c>
      <c r="S62" s="19">
        <v>298</v>
      </c>
    </row>
    <row r="63" spans="1:40">
      <c r="P63" s="28" t="s">
        <v>58</v>
      </c>
      <c r="S63" s="19">
        <v>2440</v>
      </c>
    </row>
    <row r="64" spans="1:40">
      <c r="P64" s="28" t="s">
        <v>61</v>
      </c>
      <c r="W64" s="19">
        <v>704</v>
      </c>
    </row>
    <row r="65" spans="1:24">
      <c r="P65" s="28" t="s">
        <v>109</v>
      </c>
      <c r="S65" s="19">
        <v>498</v>
      </c>
      <c r="T65" s="1">
        <v>1</v>
      </c>
    </row>
    <row r="66" spans="1:24">
      <c r="P66" s="28" t="s">
        <v>129</v>
      </c>
      <c r="S66" s="19">
        <v>135</v>
      </c>
    </row>
    <row r="67" spans="1:24">
      <c r="P67" s="28" t="s">
        <v>62</v>
      </c>
      <c r="W67" s="19">
        <v>849</v>
      </c>
    </row>
    <row r="68" spans="1:24">
      <c r="A68" s="9"/>
      <c r="B68" s="10"/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29" t="s">
        <v>63</v>
      </c>
      <c r="Q68" s="43"/>
      <c r="S68" s="20"/>
      <c r="T68" s="12"/>
      <c r="U68" s="20"/>
      <c r="V68" s="12"/>
      <c r="W68" s="20">
        <v>973</v>
      </c>
      <c r="X68" s="12"/>
    </row>
    <row r="69" spans="1:24">
      <c r="A69" t="s">
        <v>79</v>
      </c>
      <c r="B69" s="2" t="s">
        <v>66</v>
      </c>
      <c r="D69" s="1">
        <v>5227</v>
      </c>
      <c r="E69" s="1">
        <v>2</v>
      </c>
    </row>
    <row r="70" spans="1:24">
      <c r="A70" t="s">
        <v>538</v>
      </c>
      <c r="B70" s="2" t="s">
        <v>539</v>
      </c>
      <c r="D70" s="1">
        <v>566</v>
      </c>
      <c r="E70" s="1">
        <v>2</v>
      </c>
      <c r="P70" s="2" t="s">
        <v>548</v>
      </c>
      <c r="W70" s="19">
        <v>167</v>
      </c>
      <c r="X70" s="1">
        <v>1</v>
      </c>
    </row>
    <row r="71" spans="1:24">
      <c r="P71" s="28" t="s">
        <v>67</v>
      </c>
      <c r="S71" s="19">
        <v>1183</v>
      </c>
    </row>
    <row r="72" spans="1:24">
      <c r="A72" t="s">
        <v>80</v>
      </c>
      <c r="B72" s="14" t="s">
        <v>71</v>
      </c>
      <c r="D72" s="1">
        <v>16585</v>
      </c>
      <c r="E72" s="1">
        <v>3</v>
      </c>
      <c r="P72" s="28" t="s">
        <v>68</v>
      </c>
      <c r="W72" s="19">
        <v>215</v>
      </c>
    </row>
    <row r="73" spans="1:24">
      <c r="A73" t="s">
        <v>81</v>
      </c>
      <c r="B73" s="14" t="s">
        <v>72</v>
      </c>
      <c r="D73" s="1">
        <v>1290</v>
      </c>
      <c r="E73" s="1">
        <v>3</v>
      </c>
    </row>
    <row r="74" spans="1:24">
      <c r="A74" t="s">
        <v>82</v>
      </c>
      <c r="B74" s="14" t="s">
        <v>73</v>
      </c>
      <c r="D74" s="1">
        <v>1142</v>
      </c>
      <c r="E74" s="1">
        <v>2</v>
      </c>
      <c r="P74" s="28" t="s">
        <v>131</v>
      </c>
      <c r="S74" s="19">
        <v>269</v>
      </c>
      <c r="T74" s="1">
        <v>1</v>
      </c>
    </row>
    <row r="75" spans="1:24">
      <c r="A75" t="s">
        <v>133</v>
      </c>
      <c r="B75" s="14" t="s">
        <v>707</v>
      </c>
      <c r="F75" s="1">
        <v>9990</v>
      </c>
      <c r="G75" s="1">
        <v>4</v>
      </c>
      <c r="P75" s="28" t="s">
        <v>130</v>
      </c>
      <c r="S75" s="19">
        <v>150</v>
      </c>
    </row>
    <row r="76" spans="1:24">
      <c r="B76" s="14"/>
      <c r="P76" s="28" t="s">
        <v>69</v>
      </c>
      <c r="W76" s="19">
        <v>1213</v>
      </c>
      <c r="X76" s="1">
        <v>3</v>
      </c>
    </row>
    <row r="77" spans="1:24">
      <c r="A77" t="s">
        <v>84</v>
      </c>
      <c r="B77" s="14" t="s">
        <v>74</v>
      </c>
      <c r="D77" s="1">
        <v>362</v>
      </c>
      <c r="E77" s="1">
        <v>1</v>
      </c>
      <c r="P77" s="31" t="s">
        <v>70</v>
      </c>
      <c r="Q77" s="45"/>
      <c r="R77" s="50"/>
      <c r="W77" s="19">
        <v>1369</v>
      </c>
      <c r="X77" s="1">
        <v>1</v>
      </c>
    </row>
    <row r="78" spans="1:24" ht="15.75">
      <c r="A78" s="13"/>
      <c r="B78" s="1"/>
      <c r="C78" s="1"/>
      <c r="P78" s="28" t="s">
        <v>77</v>
      </c>
      <c r="W78" s="19">
        <v>1121</v>
      </c>
      <c r="X78" s="1">
        <v>1</v>
      </c>
    </row>
    <row r="79" spans="1:24">
      <c r="A79" t="s">
        <v>86</v>
      </c>
      <c r="B79" s="2" t="s">
        <v>75</v>
      </c>
      <c r="D79" s="1">
        <v>1818</v>
      </c>
      <c r="E79" s="1">
        <v>2</v>
      </c>
      <c r="P79" s="28" t="s">
        <v>76</v>
      </c>
      <c r="S79" s="19">
        <v>903</v>
      </c>
      <c r="T79" s="1">
        <v>1</v>
      </c>
    </row>
    <row r="80" spans="1:24">
      <c r="A80" t="s">
        <v>87</v>
      </c>
      <c r="B80" s="14" t="s">
        <v>78</v>
      </c>
      <c r="D80" s="1">
        <v>332</v>
      </c>
      <c r="E80" s="1">
        <v>2</v>
      </c>
    </row>
    <row r="81" spans="1:40" s="9" customFormat="1">
      <c r="A81" s="9" t="s">
        <v>88</v>
      </c>
      <c r="B81" s="37" t="s">
        <v>547</v>
      </c>
      <c r="C81" s="12"/>
      <c r="D81" s="12">
        <v>533</v>
      </c>
      <c r="E81" s="12">
        <v>2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29"/>
      <c r="Q81" s="43"/>
      <c r="R81" s="42"/>
      <c r="S81" s="20"/>
      <c r="T81" s="12"/>
      <c r="U81" s="20"/>
      <c r="V81" s="12"/>
      <c r="W81" s="20"/>
      <c r="X81" s="12"/>
      <c r="Y81" s="20"/>
      <c r="Z81" s="12"/>
      <c r="AA81" s="20"/>
      <c r="AB81" s="12"/>
      <c r="AC81" s="20"/>
      <c r="AD81" s="12"/>
      <c r="AE81" s="20"/>
      <c r="AF81" s="12"/>
      <c r="AG81" s="12"/>
      <c r="AH81" s="12"/>
      <c r="AI81" s="12"/>
      <c r="AJ81" s="12"/>
      <c r="AK81" s="12"/>
      <c r="AL81" s="12"/>
      <c r="AM81" s="12"/>
      <c r="AN81" s="12"/>
    </row>
    <row r="82" spans="1:40">
      <c r="A82" s="15" t="s">
        <v>90</v>
      </c>
      <c r="B82" s="2" t="s">
        <v>91</v>
      </c>
      <c r="F82" s="1">
        <v>13790</v>
      </c>
      <c r="G82" s="1">
        <v>2</v>
      </c>
      <c r="P82" s="28" t="s">
        <v>92</v>
      </c>
      <c r="S82" s="19">
        <v>10471</v>
      </c>
      <c r="T82" s="1">
        <v>2</v>
      </c>
    </row>
    <row r="83" spans="1:40">
      <c r="A83" s="15" t="s">
        <v>93</v>
      </c>
      <c r="B83" s="2" t="s">
        <v>705</v>
      </c>
      <c r="D83" s="1">
        <v>1579</v>
      </c>
      <c r="E83" s="1">
        <v>2</v>
      </c>
      <c r="P83" s="28" t="s">
        <v>102</v>
      </c>
      <c r="S83" s="19">
        <v>2156</v>
      </c>
      <c r="T83" s="1">
        <v>4</v>
      </c>
    </row>
    <row r="84" spans="1:40">
      <c r="A84" s="15" t="s">
        <v>94</v>
      </c>
      <c r="B84" s="2" t="s">
        <v>95</v>
      </c>
      <c r="D84" s="1">
        <v>3681</v>
      </c>
      <c r="E84" s="1">
        <v>4</v>
      </c>
    </row>
    <row r="85" spans="1:40">
      <c r="A85" s="15" t="s">
        <v>96</v>
      </c>
      <c r="B85" s="2" t="s">
        <v>97</v>
      </c>
      <c r="F85" s="1">
        <v>5809</v>
      </c>
      <c r="G85" s="1">
        <v>4</v>
      </c>
    </row>
    <row r="86" spans="1:40">
      <c r="A86" s="15" t="s">
        <v>105</v>
      </c>
      <c r="B86" s="16" t="s">
        <v>106</v>
      </c>
      <c r="D86" s="1">
        <v>3477</v>
      </c>
      <c r="E86" s="1">
        <v>3</v>
      </c>
    </row>
    <row r="87" spans="1:40">
      <c r="A87" s="15" t="s">
        <v>98</v>
      </c>
      <c r="B87" s="2" t="s">
        <v>99</v>
      </c>
      <c r="D87" s="1">
        <v>2930</v>
      </c>
      <c r="E87" s="1">
        <v>3</v>
      </c>
    </row>
    <row r="88" spans="1:40">
      <c r="A88" s="15" t="s">
        <v>101</v>
      </c>
      <c r="B88" s="2" t="s">
        <v>100</v>
      </c>
      <c r="D88" s="1">
        <v>1672</v>
      </c>
      <c r="E88" s="1">
        <v>2</v>
      </c>
    </row>
    <row r="89" spans="1:40">
      <c r="A89" s="15" t="s">
        <v>107</v>
      </c>
      <c r="B89" s="2" t="s">
        <v>108</v>
      </c>
      <c r="D89" s="1">
        <v>2356</v>
      </c>
      <c r="E89" s="1">
        <v>4</v>
      </c>
    </row>
    <row r="90" spans="1:40">
      <c r="A90" s="15" t="s">
        <v>103</v>
      </c>
      <c r="B90" s="2" t="s">
        <v>104</v>
      </c>
      <c r="D90" s="1">
        <v>1132</v>
      </c>
      <c r="E90" s="1">
        <v>2</v>
      </c>
    </row>
    <row r="91" spans="1:40">
      <c r="A91" s="15" t="s">
        <v>112</v>
      </c>
      <c r="B91" s="2" t="s">
        <v>113</v>
      </c>
      <c r="D91" s="1">
        <v>5106</v>
      </c>
      <c r="E91" s="1">
        <v>5</v>
      </c>
      <c r="P91" s="28" t="s">
        <v>111</v>
      </c>
      <c r="S91" s="19">
        <v>555</v>
      </c>
      <c r="T91" s="1">
        <v>1</v>
      </c>
    </row>
    <row r="92" spans="1:40">
      <c r="A92" s="15" t="s">
        <v>120</v>
      </c>
      <c r="B92" s="2" t="s">
        <v>121</v>
      </c>
      <c r="D92" s="1">
        <v>1113</v>
      </c>
      <c r="E92" s="1">
        <v>3</v>
      </c>
    </row>
    <row r="93" spans="1:40">
      <c r="A93" s="15" t="s">
        <v>118</v>
      </c>
      <c r="B93" s="2" t="s">
        <v>119</v>
      </c>
      <c r="D93" s="1">
        <v>1192</v>
      </c>
      <c r="E93" s="1">
        <v>2</v>
      </c>
    </row>
    <row r="94" spans="1:40">
      <c r="A94" s="15" t="s">
        <v>116</v>
      </c>
      <c r="B94" s="2" t="s">
        <v>117</v>
      </c>
      <c r="D94" s="1">
        <v>1348</v>
      </c>
      <c r="E94" s="1">
        <v>2</v>
      </c>
    </row>
    <row r="95" spans="1:40">
      <c r="A95" s="15" t="s">
        <v>114</v>
      </c>
      <c r="B95" s="2" t="s">
        <v>115</v>
      </c>
      <c r="F95" s="1">
        <v>3518</v>
      </c>
      <c r="G95" s="1">
        <v>4</v>
      </c>
    </row>
    <row r="96" spans="1:40">
      <c r="A96" s="15" t="s">
        <v>123</v>
      </c>
      <c r="B96" s="2" t="s">
        <v>124</v>
      </c>
      <c r="D96" s="1">
        <v>10390</v>
      </c>
      <c r="E96" s="1">
        <v>2</v>
      </c>
    </row>
    <row r="97" spans="1:24">
      <c r="A97" s="9" t="s">
        <v>125</v>
      </c>
      <c r="B97" s="10" t="s">
        <v>704</v>
      </c>
      <c r="C97" s="11"/>
      <c r="D97" s="12">
        <v>738</v>
      </c>
      <c r="E97" s="12">
        <v>2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29"/>
      <c r="Q97" s="43"/>
      <c r="S97" s="20"/>
      <c r="T97" s="12"/>
      <c r="U97" s="20"/>
      <c r="V97" s="12"/>
      <c r="W97" s="20"/>
      <c r="X97" s="12"/>
    </row>
    <row r="98" spans="1:24">
      <c r="A98" t="s">
        <v>6</v>
      </c>
      <c r="B98" s="2" t="s">
        <v>7</v>
      </c>
      <c r="D98" s="1">
        <v>20514</v>
      </c>
      <c r="E98" s="1">
        <v>6</v>
      </c>
      <c r="P98" s="28" t="s">
        <v>49</v>
      </c>
      <c r="S98" s="19">
        <v>2215</v>
      </c>
      <c r="T98" s="1">
        <v>2</v>
      </c>
    </row>
    <row r="99" spans="1:24">
      <c r="A99" t="s">
        <v>8</v>
      </c>
      <c r="B99" s="2" t="s">
        <v>9</v>
      </c>
      <c r="D99" s="1">
        <v>29750</v>
      </c>
      <c r="E99" s="1">
        <v>6</v>
      </c>
    </row>
    <row r="100" spans="1:24">
      <c r="A100" t="s">
        <v>10</v>
      </c>
      <c r="B100" s="2" t="s">
        <v>11</v>
      </c>
      <c r="D100" s="1">
        <v>6835</v>
      </c>
      <c r="E100" s="1">
        <v>5</v>
      </c>
    </row>
    <row r="101" spans="1:24">
      <c r="A101" t="s">
        <v>34</v>
      </c>
      <c r="B101" s="2" t="s">
        <v>35</v>
      </c>
      <c r="D101" s="1">
        <v>334</v>
      </c>
      <c r="E101" s="1">
        <v>1</v>
      </c>
    </row>
    <row r="102" spans="1:24">
      <c r="A102" t="s">
        <v>16</v>
      </c>
      <c r="B102" s="2" t="s">
        <v>17</v>
      </c>
      <c r="D102" s="1">
        <v>980</v>
      </c>
      <c r="E102" s="1">
        <v>4</v>
      </c>
    </row>
    <row r="103" spans="1:24">
      <c r="A103" t="s">
        <v>37</v>
      </c>
      <c r="B103" s="2" t="s">
        <v>38</v>
      </c>
      <c r="D103" s="1">
        <v>1306</v>
      </c>
      <c r="E103" s="1">
        <v>2</v>
      </c>
    </row>
    <row r="104" spans="1:24">
      <c r="A104" t="s">
        <v>23</v>
      </c>
      <c r="B104" s="2" t="s">
        <v>22</v>
      </c>
      <c r="D104" s="1">
        <v>1165</v>
      </c>
      <c r="E104" s="1">
        <v>2</v>
      </c>
    </row>
    <row r="105" spans="1:24">
      <c r="A105" t="s">
        <v>32</v>
      </c>
      <c r="B105" s="2" t="s">
        <v>33</v>
      </c>
      <c r="D105" s="1">
        <v>395</v>
      </c>
      <c r="E105" s="1">
        <v>1</v>
      </c>
    </row>
    <row r="106" spans="1:24">
      <c r="A106" t="s">
        <v>12</v>
      </c>
      <c r="B106" s="2" t="s">
        <v>13</v>
      </c>
      <c r="D106" s="1">
        <v>4133</v>
      </c>
      <c r="E106" s="1">
        <v>5</v>
      </c>
    </row>
    <row r="107" spans="1:24">
      <c r="A107" t="s">
        <v>24</v>
      </c>
      <c r="B107" s="2" t="s">
        <v>25</v>
      </c>
      <c r="D107" s="1">
        <v>1024</v>
      </c>
      <c r="E107" s="1">
        <v>2</v>
      </c>
    </row>
    <row r="108" spans="1:24">
      <c r="A108" t="s">
        <v>26</v>
      </c>
      <c r="B108" s="2" t="s">
        <v>27</v>
      </c>
      <c r="D108" s="1">
        <v>921</v>
      </c>
      <c r="E108" s="1">
        <v>2</v>
      </c>
    </row>
    <row r="109" spans="1:24">
      <c r="A109" t="s">
        <v>20</v>
      </c>
      <c r="B109" s="2" t="s">
        <v>21</v>
      </c>
      <c r="D109" s="1">
        <v>2449</v>
      </c>
      <c r="E109" s="1">
        <v>2</v>
      </c>
    </row>
    <row r="110" spans="1:24">
      <c r="A110" t="s">
        <v>18</v>
      </c>
      <c r="B110" s="2" t="s">
        <v>19</v>
      </c>
      <c r="D110" s="1">
        <v>1763</v>
      </c>
      <c r="E110" s="1">
        <v>3</v>
      </c>
    </row>
    <row r="111" spans="1:24">
      <c r="A111" t="s">
        <v>14</v>
      </c>
      <c r="B111" s="2" t="s">
        <v>15</v>
      </c>
      <c r="D111" s="1">
        <v>3697</v>
      </c>
      <c r="E111" s="1">
        <v>4</v>
      </c>
    </row>
    <row r="112" spans="1:24">
      <c r="A112" t="s">
        <v>30</v>
      </c>
      <c r="B112" s="2" t="s">
        <v>31</v>
      </c>
      <c r="D112" s="1">
        <v>430</v>
      </c>
      <c r="E112" s="1">
        <v>1</v>
      </c>
    </row>
    <row r="113" spans="1:40">
      <c r="A113" s="9" t="s">
        <v>28</v>
      </c>
      <c r="B113" s="10" t="s">
        <v>29</v>
      </c>
      <c r="C113" s="11"/>
      <c r="D113" s="12">
        <v>637</v>
      </c>
      <c r="E113" s="12">
        <v>1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29"/>
      <c r="Q113" s="43"/>
      <c r="S113" s="20"/>
      <c r="T113" s="12"/>
      <c r="U113" s="20"/>
      <c r="V113" s="12"/>
      <c r="W113" s="20"/>
      <c r="X113" s="12"/>
    </row>
    <row r="114" spans="1:40">
      <c r="P114" s="28" t="s">
        <v>50</v>
      </c>
      <c r="S114" s="19">
        <v>6029</v>
      </c>
      <c r="T114" s="1">
        <v>2</v>
      </c>
    </row>
    <row r="115" spans="1:40">
      <c r="A115" t="s">
        <v>41</v>
      </c>
      <c r="B115" s="2" t="s">
        <v>42</v>
      </c>
      <c r="D115" s="1">
        <v>1570</v>
      </c>
      <c r="E115" s="1">
        <v>1</v>
      </c>
      <c r="P115" s="28" t="s">
        <v>51</v>
      </c>
      <c r="S115" s="19">
        <v>999</v>
      </c>
      <c r="T115" s="1">
        <v>1</v>
      </c>
    </row>
    <row r="116" spans="1:40" s="9" customFormat="1">
      <c r="A116" s="9" t="s">
        <v>40</v>
      </c>
      <c r="B116" s="10" t="s">
        <v>39</v>
      </c>
      <c r="C116" s="11"/>
      <c r="D116" s="12">
        <v>384</v>
      </c>
      <c r="E116" s="12">
        <v>2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29" t="s">
        <v>493</v>
      </c>
      <c r="Q116" s="43"/>
      <c r="R116" s="42"/>
      <c r="S116" s="20"/>
      <c r="T116" s="12"/>
      <c r="U116" s="20"/>
      <c r="V116" s="12"/>
      <c r="W116" s="20">
        <v>913</v>
      </c>
      <c r="X116" s="12">
        <v>2</v>
      </c>
      <c r="Y116" s="20"/>
      <c r="Z116" s="12"/>
      <c r="AA116" s="20"/>
      <c r="AB116" s="12"/>
      <c r="AC116" s="20"/>
      <c r="AD116" s="12"/>
      <c r="AE116" s="20"/>
      <c r="AF116" s="12"/>
      <c r="AG116" s="12"/>
      <c r="AH116" s="12"/>
      <c r="AI116" s="12"/>
      <c r="AJ116" s="12"/>
      <c r="AK116" s="12"/>
      <c r="AL116" s="12"/>
      <c r="AM116" s="12"/>
      <c r="AN116" s="12"/>
    </row>
    <row r="117" spans="1:40">
      <c r="A117" t="s">
        <v>136</v>
      </c>
      <c r="B117" s="2" t="s">
        <v>137</v>
      </c>
      <c r="D117" s="1">
        <v>9701</v>
      </c>
      <c r="E117" s="1">
        <v>3</v>
      </c>
    </row>
    <row r="118" spans="1:40">
      <c r="A118" t="s">
        <v>143</v>
      </c>
      <c r="B118" s="2" t="s">
        <v>144</v>
      </c>
      <c r="D118" s="1">
        <v>2424</v>
      </c>
      <c r="E118" s="1">
        <v>5</v>
      </c>
    </row>
    <row r="119" spans="1:40">
      <c r="A119" t="s">
        <v>140</v>
      </c>
      <c r="B119" s="2" t="s">
        <v>141</v>
      </c>
      <c r="D119" s="1">
        <v>1133</v>
      </c>
      <c r="E119" s="1">
        <v>2</v>
      </c>
      <c r="P119" s="28" t="s">
        <v>142</v>
      </c>
      <c r="W119" s="19">
        <v>1186</v>
      </c>
      <c r="X119" s="1">
        <v>3</v>
      </c>
    </row>
    <row r="120" spans="1:40">
      <c r="A120" s="9" t="s">
        <v>138</v>
      </c>
      <c r="B120" s="10" t="s">
        <v>139</v>
      </c>
      <c r="C120" s="11"/>
      <c r="D120" s="12">
        <v>1933</v>
      </c>
      <c r="E120" s="12">
        <v>3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29"/>
      <c r="Q120" s="43"/>
      <c r="S120" s="20"/>
      <c r="T120" s="12"/>
      <c r="U120" s="20"/>
      <c r="V120" s="12"/>
      <c r="W120" s="20"/>
      <c r="X120" s="12"/>
    </row>
    <row r="121" spans="1:40">
      <c r="A121" s="15" t="s">
        <v>146</v>
      </c>
      <c r="B121" s="2" t="s">
        <v>147</v>
      </c>
      <c r="F121" s="34">
        <v>80040</v>
      </c>
      <c r="G121" s="1">
        <v>9</v>
      </c>
    </row>
    <row r="122" spans="1:40">
      <c r="A122" s="22" t="s">
        <v>148</v>
      </c>
      <c r="B122" s="2" t="s">
        <v>149</v>
      </c>
      <c r="D122" s="1">
        <v>2186</v>
      </c>
      <c r="E122" s="1">
        <v>9</v>
      </c>
    </row>
    <row r="123" spans="1:40">
      <c r="A123" s="15" t="s">
        <v>150</v>
      </c>
      <c r="B123" s="2" t="s">
        <v>151</v>
      </c>
      <c r="F123" s="1">
        <v>1207</v>
      </c>
      <c r="G123" s="1">
        <v>2</v>
      </c>
    </row>
    <row r="124" spans="1:40">
      <c r="A124" s="15"/>
    </row>
    <row r="125" spans="1:40">
      <c r="A125" s="23"/>
    </row>
    <row r="126" spans="1:40">
      <c r="A126" s="68" t="s">
        <v>153</v>
      </c>
      <c r="B126" s="2" t="s">
        <v>149</v>
      </c>
      <c r="D126" s="1">
        <v>2145</v>
      </c>
      <c r="E126" s="1">
        <v>2</v>
      </c>
    </row>
    <row r="127" spans="1:40">
      <c r="A127" s="23" t="s">
        <v>152</v>
      </c>
      <c r="B127" s="2" t="s">
        <v>674</v>
      </c>
      <c r="D127" s="1">
        <v>1695</v>
      </c>
      <c r="E127" s="1">
        <v>12</v>
      </c>
    </row>
    <row r="128" spans="1:40">
      <c r="A128" t="s">
        <v>154</v>
      </c>
      <c r="B128" s="2" t="s">
        <v>155</v>
      </c>
      <c r="F128" s="1">
        <v>2491</v>
      </c>
      <c r="G128" s="1">
        <v>3</v>
      </c>
      <c r="P128" s="28" t="s">
        <v>158</v>
      </c>
      <c r="S128" s="19">
        <v>200</v>
      </c>
    </row>
    <row r="129" spans="1:40" s="9" customFormat="1">
      <c r="B129" s="10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29"/>
      <c r="Q129" s="43"/>
      <c r="R129" s="42"/>
      <c r="S129" s="20"/>
      <c r="T129" s="12"/>
      <c r="U129" s="20"/>
      <c r="V129" s="12"/>
      <c r="W129" s="20"/>
      <c r="X129" s="12"/>
      <c r="Y129" s="20"/>
      <c r="Z129" s="12"/>
      <c r="AA129" s="20"/>
      <c r="AB129" s="12"/>
      <c r="AC129" s="20"/>
      <c r="AD129" s="12"/>
      <c r="AE129" s="20"/>
      <c r="AF129" s="12"/>
      <c r="AG129" s="12"/>
      <c r="AH129" s="12"/>
      <c r="AI129" s="12"/>
      <c r="AJ129" s="12"/>
      <c r="AK129" s="12"/>
      <c r="AL129" s="12"/>
      <c r="AM129" s="12"/>
      <c r="AN129" s="12"/>
    </row>
    <row r="130" spans="1:40" s="9" customFormat="1">
      <c r="B130" s="10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29" t="s">
        <v>157</v>
      </c>
      <c r="Q130" s="43"/>
      <c r="R130" s="42"/>
      <c r="S130" s="20">
        <v>931</v>
      </c>
      <c r="T130" s="12">
        <v>3</v>
      </c>
      <c r="U130" s="20"/>
      <c r="V130" s="12"/>
      <c r="W130" s="20"/>
      <c r="X130" s="12"/>
      <c r="Y130" s="20"/>
      <c r="Z130" s="12"/>
      <c r="AA130" s="20"/>
      <c r="AB130" s="12"/>
      <c r="AC130" s="20"/>
      <c r="AD130" s="12"/>
      <c r="AE130" s="20"/>
      <c r="AF130" s="12"/>
      <c r="AG130" s="12"/>
      <c r="AH130" s="12"/>
      <c r="AI130" s="12"/>
      <c r="AJ130" s="12"/>
      <c r="AK130" s="12"/>
      <c r="AL130" s="12"/>
      <c r="AM130" s="12"/>
      <c r="AN130" s="12"/>
    </row>
    <row r="131" spans="1:40">
      <c r="A131" t="s">
        <v>159</v>
      </c>
      <c r="B131" s="2" t="s">
        <v>160</v>
      </c>
      <c r="C131" t="s">
        <v>414</v>
      </c>
      <c r="H131" s="34">
        <v>176337</v>
      </c>
      <c r="I131" s="1">
        <v>11</v>
      </c>
      <c r="P131" s="28" t="s">
        <v>207</v>
      </c>
      <c r="S131" s="19">
        <v>6962</v>
      </c>
      <c r="T131" s="1">
        <v>2</v>
      </c>
    </row>
    <row r="132" spans="1:40">
      <c r="A132" t="s">
        <v>161</v>
      </c>
      <c r="B132" s="2" t="s">
        <v>194</v>
      </c>
      <c r="C132"/>
      <c r="L132" s="1">
        <v>15645</v>
      </c>
      <c r="M132" s="1">
        <v>5</v>
      </c>
      <c r="P132" s="28" t="s">
        <v>166</v>
      </c>
      <c r="S132" s="19">
        <v>712</v>
      </c>
    </row>
    <row r="133" spans="1:40">
      <c r="A133" t="s">
        <v>489</v>
      </c>
      <c r="B133" s="2" t="s">
        <v>162</v>
      </c>
      <c r="C133" t="s">
        <v>433</v>
      </c>
      <c r="L133" s="1">
        <v>7852</v>
      </c>
      <c r="M133" s="1">
        <v>6</v>
      </c>
      <c r="P133" s="28" t="s">
        <v>224</v>
      </c>
      <c r="S133" s="19">
        <v>182</v>
      </c>
    </row>
    <row r="134" spans="1:40">
      <c r="A134" t="s">
        <v>490</v>
      </c>
      <c r="B134" s="2" t="s">
        <v>434</v>
      </c>
      <c r="C134" t="s">
        <v>433</v>
      </c>
      <c r="F134" s="34"/>
      <c r="L134" s="1">
        <v>1631</v>
      </c>
      <c r="M134" s="1">
        <v>3</v>
      </c>
      <c r="P134" s="28" t="s">
        <v>713</v>
      </c>
      <c r="S134" s="19">
        <v>5398</v>
      </c>
      <c r="T134" s="1">
        <v>2</v>
      </c>
    </row>
    <row r="135" spans="1:40">
      <c r="A135" t="s">
        <v>163</v>
      </c>
      <c r="B135" s="2" t="s">
        <v>417</v>
      </c>
      <c r="C135"/>
      <c r="D135" s="1">
        <v>5276</v>
      </c>
      <c r="E135" s="1">
        <v>3</v>
      </c>
      <c r="F135" s="34"/>
      <c r="P135" s="32" t="s">
        <v>221</v>
      </c>
      <c r="Q135" s="53"/>
      <c r="R135" s="46"/>
      <c r="S135" s="51">
        <v>739</v>
      </c>
      <c r="T135" s="1">
        <v>2</v>
      </c>
    </row>
    <row r="136" spans="1:40">
      <c r="A136" t="s">
        <v>164</v>
      </c>
      <c r="B136" s="2" t="s">
        <v>165</v>
      </c>
      <c r="C136"/>
      <c r="D136" s="1">
        <v>645</v>
      </c>
      <c r="E136" s="1">
        <v>1</v>
      </c>
      <c r="P136" s="32" t="s">
        <v>222</v>
      </c>
      <c r="Q136" s="53"/>
      <c r="R136" s="46"/>
      <c r="S136" s="51">
        <v>570</v>
      </c>
      <c r="T136" s="1">
        <v>2</v>
      </c>
    </row>
    <row r="137" spans="1:40">
      <c r="A137" t="s">
        <v>430</v>
      </c>
      <c r="B137" s="2" t="s">
        <v>431</v>
      </c>
      <c r="C137" t="s">
        <v>414</v>
      </c>
      <c r="H137" s="1">
        <v>543</v>
      </c>
      <c r="I137" s="1">
        <v>1</v>
      </c>
      <c r="P137" s="32"/>
      <c r="Q137" s="53"/>
      <c r="R137" s="46"/>
      <c r="S137" s="51"/>
    </row>
    <row r="138" spans="1:40">
      <c r="A138" t="s">
        <v>429</v>
      </c>
      <c r="B138" s="2" t="s">
        <v>432</v>
      </c>
      <c r="C138" t="s">
        <v>414</v>
      </c>
      <c r="H138" s="1">
        <v>789</v>
      </c>
      <c r="I138" s="1">
        <v>2</v>
      </c>
      <c r="P138" s="32"/>
      <c r="Q138" s="53"/>
      <c r="R138" s="46"/>
      <c r="S138" s="51"/>
    </row>
    <row r="139" spans="1:40">
      <c r="A139" t="s">
        <v>491</v>
      </c>
      <c r="B139" s="2" t="s">
        <v>422</v>
      </c>
      <c r="C139" t="s">
        <v>414</v>
      </c>
      <c r="H139" s="1">
        <v>462</v>
      </c>
      <c r="I139" s="1">
        <v>1</v>
      </c>
      <c r="P139" s="32"/>
      <c r="Q139" s="53"/>
      <c r="R139" s="46"/>
      <c r="S139" s="51"/>
    </row>
    <row r="140" spans="1:40">
      <c r="A140" t="s">
        <v>420</v>
      </c>
      <c r="B140" s="2" t="s">
        <v>421</v>
      </c>
      <c r="C140" t="s">
        <v>414</v>
      </c>
      <c r="H140" s="1">
        <v>590</v>
      </c>
      <c r="I140" s="1">
        <v>3</v>
      </c>
      <c r="P140" s="32"/>
      <c r="Q140" s="53"/>
      <c r="R140" s="46"/>
      <c r="S140" s="51"/>
    </row>
    <row r="141" spans="1:40">
      <c r="A141" t="s">
        <v>425</v>
      </c>
      <c r="B141" s="2" t="s">
        <v>426</v>
      </c>
      <c r="C141" t="s">
        <v>414</v>
      </c>
      <c r="H141" s="1">
        <v>365</v>
      </c>
      <c r="I141" s="1">
        <v>1</v>
      </c>
      <c r="P141" s="32"/>
      <c r="Q141" s="53"/>
      <c r="R141" s="46"/>
      <c r="S141" s="51"/>
    </row>
    <row r="142" spans="1:40">
      <c r="A142" t="s">
        <v>423</v>
      </c>
      <c r="B142" s="2" t="s">
        <v>424</v>
      </c>
      <c r="C142" t="s">
        <v>414</v>
      </c>
      <c r="H142" s="1">
        <v>4864</v>
      </c>
      <c r="I142" s="1">
        <v>7</v>
      </c>
      <c r="P142" s="32"/>
      <c r="Q142" s="53"/>
      <c r="R142" s="46"/>
      <c r="S142" s="51"/>
    </row>
    <row r="143" spans="1:40">
      <c r="A143" t="s">
        <v>169</v>
      </c>
      <c r="B143" s="2" t="s">
        <v>170</v>
      </c>
      <c r="C143"/>
      <c r="D143" s="1">
        <v>1621</v>
      </c>
      <c r="E143" s="1">
        <v>3</v>
      </c>
      <c r="P143" s="28" t="s">
        <v>208</v>
      </c>
      <c r="U143" s="19">
        <v>1576</v>
      </c>
      <c r="V143" s="1">
        <v>4</v>
      </c>
    </row>
    <row r="144" spans="1:40">
      <c r="A144" t="s">
        <v>412</v>
      </c>
      <c r="B144" s="2" t="s">
        <v>413</v>
      </c>
      <c r="C144" t="s">
        <v>414</v>
      </c>
      <c r="H144" s="1">
        <v>974</v>
      </c>
      <c r="I144" s="1">
        <v>3</v>
      </c>
      <c r="P144" s="28" t="s">
        <v>471</v>
      </c>
      <c r="AA144" s="19">
        <v>272</v>
      </c>
    </row>
    <row r="145" spans="1:27">
      <c r="A145" t="s">
        <v>167</v>
      </c>
      <c r="B145" s="2" t="s">
        <v>168</v>
      </c>
      <c r="C145" t="s">
        <v>414</v>
      </c>
      <c r="H145" s="1">
        <v>16000</v>
      </c>
      <c r="I145" s="1">
        <v>6</v>
      </c>
      <c r="P145" s="28" t="s">
        <v>223</v>
      </c>
      <c r="U145" s="19">
        <v>1722</v>
      </c>
      <c r="V145" s="1">
        <v>2</v>
      </c>
    </row>
    <row r="146" spans="1:27">
      <c r="A146" t="s">
        <v>171</v>
      </c>
      <c r="B146" s="2" t="s">
        <v>435</v>
      </c>
      <c r="C146" t="s">
        <v>433</v>
      </c>
      <c r="L146" s="1">
        <v>4750</v>
      </c>
      <c r="M146" s="1">
        <v>9</v>
      </c>
      <c r="P146" s="28" t="s">
        <v>209</v>
      </c>
      <c r="S146" s="51">
        <v>1697</v>
      </c>
      <c r="T146">
        <v>1</v>
      </c>
      <c r="U146" s="19">
        <v>1938</v>
      </c>
      <c r="V146" s="1">
        <v>2</v>
      </c>
    </row>
    <row r="147" spans="1:27">
      <c r="A147" t="s">
        <v>172</v>
      </c>
      <c r="B147" s="2" t="s">
        <v>173</v>
      </c>
      <c r="C147"/>
      <c r="D147" s="1">
        <v>728</v>
      </c>
      <c r="E147" s="1">
        <v>1</v>
      </c>
      <c r="P147" s="28" t="s">
        <v>210</v>
      </c>
      <c r="S147" s="51">
        <v>1643</v>
      </c>
      <c r="T147">
        <v>1</v>
      </c>
      <c r="U147" s="19">
        <v>1696</v>
      </c>
      <c r="V147" s="1">
        <v>2</v>
      </c>
    </row>
    <row r="148" spans="1:27">
      <c r="A148" t="s">
        <v>415</v>
      </c>
      <c r="B148" s="2" t="s">
        <v>416</v>
      </c>
      <c r="C148" t="s">
        <v>414</v>
      </c>
      <c r="H148" s="1">
        <v>503</v>
      </c>
      <c r="I148" s="1">
        <v>1</v>
      </c>
      <c r="P148" s="28" t="s">
        <v>472</v>
      </c>
      <c r="S148" s="51"/>
      <c r="T148"/>
      <c r="AA148" s="19">
        <v>378</v>
      </c>
    </row>
    <row r="149" spans="1:27">
      <c r="A149" t="s">
        <v>178</v>
      </c>
      <c r="B149" s="2" t="s">
        <v>179</v>
      </c>
      <c r="C149"/>
      <c r="D149" s="1">
        <v>927</v>
      </c>
      <c r="E149" s="1">
        <v>2</v>
      </c>
      <c r="P149" s="28" t="s">
        <v>492</v>
      </c>
      <c r="S149" s="51">
        <v>278</v>
      </c>
      <c r="T149"/>
      <c r="U149" s="19">
        <v>1840</v>
      </c>
      <c r="V149" s="1">
        <v>2</v>
      </c>
    </row>
    <row r="150" spans="1:27">
      <c r="A150" t="s">
        <v>176</v>
      </c>
      <c r="B150" s="2" t="s">
        <v>177</v>
      </c>
      <c r="C150"/>
      <c r="D150" s="1">
        <v>1258</v>
      </c>
      <c r="E150" s="1">
        <v>1</v>
      </c>
      <c r="P150" s="28" t="s">
        <v>225</v>
      </c>
      <c r="S150" s="51"/>
      <c r="T150"/>
      <c r="U150" s="19">
        <v>1878</v>
      </c>
      <c r="V150" s="1">
        <v>2</v>
      </c>
    </row>
    <row r="151" spans="1:27">
      <c r="A151" t="s">
        <v>174</v>
      </c>
      <c r="B151" s="2" t="s">
        <v>175</v>
      </c>
      <c r="C151"/>
      <c r="D151" s="1">
        <v>829</v>
      </c>
      <c r="E151" s="24">
        <v>1</v>
      </c>
      <c r="P151" s="28" t="s">
        <v>473</v>
      </c>
      <c r="AA151" s="19">
        <v>56</v>
      </c>
    </row>
    <row r="152" spans="1:27">
      <c r="A152" t="s">
        <v>180</v>
      </c>
      <c r="B152" s="2" t="s">
        <v>181</v>
      </c>
      <c r="C152"/>
      <c r="F152" s="1">
        <v>1135</v>
      </c>
      <c r="G152" s="1">
        <v>1</v>
      </c>
      <c r="P152" s="28" t="s">
        <v>211</v>
      </c>
      <c r="S152" s="19">
        <v>374</v>
      </c>
      <c r="T152" s="1">
        <v>1</v>
      </c>
      <c r="U152" s="19">
        <v>502</v>
      </c>
      <c r="V152" s="1">
        <v>2</v>
      </c>
    </row>
    <row r="153" spans="1:27">
      <c r="A153" t="s">
        <v>182</v>
      </c>
      <c r="B153" s="2" t="s">
        <v>183</v>
      </c>
      <c r="L153" s="1">
        <v>6075</v>
      </c>
      <c r="M153" s="1">
        <v>5</v>
      </c>
      <c r="P153" s="28" t="s">
        <v>212</v>
      </c>
      <c r="S153" s="19">
        <v>812</v>
      </c>
    </row>
    <row r="154" spans="1:27">
      <c r="A154" t="s">
        <v>184</v>
      </c>
      <c r="B154" s="2" t="s">
        <v>185</v>
      </c>
      <c r="C154"/>
      <c r="D154" s="1">
        <v>430</v>
      </c>
      <c r="P154" s="28" t="s">
        <v>213</v>
      </c>
      <c r="S154" s="19">
        <v>559</v>
      </c>
      <c r="T154" s="1">
        <v>2</v>
      </c>
    </row>
    <row r="155" spans="1:27">
      <c r="A155" t="s">
        <v>186</v>
      </c>
      <c r="B155" s="2" t="s">
        <v>187</v>
      </c>
      <c r="C155"/>
      <c r="F155" s="1">
        <v>1335</v>
      </c>
      <c r="G155" s="1">
        <v>3</v>
      </c>
      <c r="P155" s="28" t="s">
        <v>214</v>
      </c>
      <c r="S155" s="19">
        <v>128</v>
      </c>
    </row>
    <row r="156" spans="1:27">
      <c r="A156" t="s">
        <v>188</v>
      </c>
      <c r="B156" s="2" t="s">
        <v>189</v>
      </c>
      <c r="C156"/>
      <c r="F156" s="1">
        <v>1977</v>
      </c>
      <c r="G156" s="1">
        <v>2</v>
      </c>
    </row>
    <row r="157" spans="1:27">
      <c r="A157" t="s">
        <v>190</v>
      </c>
      <c r="B157" s="2" t="s">
        <v>191</v>
      </c>
      <c r="C157" t="s">
        <v>414</v>
      </c>
      <c r="E157" s="24"/>
      <c r="H157" s="1">
        <v>1892</v>
      </c>
      <c r="I157" s="1">
        <v>2</v>
      </c>
    </row>
    <row r="158" spans="1:27">
      <c r="A158" t="s">
        <v>192</v>
      </c>
      <c r="B158" s="2" t="s">
        <v>193</v>
      </c>
      <c r="C158" t="s">
        <v>414</v>
      </c>
      <c r="E158" s="24"/>
      <c r="H158" s="1">
        <v>1053</v>
      </c>
      <c r="I158" s="1">
        <v>1</v>
      </c>
    </row>
    <row r="159" spans="1:27">
      <c r="A159" t="s">
        <v>427</v>
      </c>
      <c r="B159" s="2" t="s">
        <v>428</v>
      </c>
      <c r="C159" t="s">
        <v>414</v>
      </c>
      <c r="E159" s="24"/>
      <c r="H159" s="1">
        <v>437</v>
      </c>
      <c r="I159" s="1">
        <v>1</v>
      </c>
      <c r="P159" s="28" t="s">
        <v>474</v>
      </c>
      <c r="AA159" s="19">
        <v>48</v>
      </c>
    </row>
    <row r="160" spans="1:27">
      <c r="A160" t="s">
        <v>202</v>
      </c>
      <c r="B160" s="2" t="s">
        <v>235</v>
      </c>
      <c r="C160" s="3" t="s">
        <v>414</v>
      </c>
      <c r="H160" s="1">
        <v>829</v>
      </c>
      <c r="I160" s="1">
        <v>1</v>
      </c>
      <c r="P160" s="28" t="s">
        <v>215</v>
      </c>
      <c r="S160" s="19">
        <v>100</v>
      </c>
    </row>
    <row r="161" spans="1:40">
      <c r="A161" t="s">
        <v>197</v>
      </c>
      <c r="B161" s="2" t="s">
        <v>198</v>
      </c>
      <c r="C161"/>
      <c r="D161" s="1">
        <v>614</v>
      </c>
      <c r="E161" s="1">
        <v>1</v>
      </c>
    </row>
    <row r="162" spans="1:40">
      <c r="A162" t="s">
        <v>199</v>
      </c>
      <c r="B162" s="2" t="s">
        <v>200</v>
      </c>
      <c r="C162"/>
      <c r="D162" s="1">
        <v>1521</v>
      </c>
      <c r="E162" s="1">
        <v>2</v>
      </c>
    </row>
    <row r="163" spans="1:40">
      <c r="A163" t="s">
        <v>201</v>
      </c>
      <c r="B163" s="2" t="s">
        <v>234</v>
      </c>
      <c r="C163" t="s">
        <v>414</v>
      </c>
      <c r="E163" s="24"/>
      <c r="H163" s="1">
        <v>814</v>
      </c>
      <c r="I163" s="1">
        <v>1</v>
      </c>
    </row>
    <row r="164" spans="1:40">
      <c r="C164"/>
      <c r="E164" s="24"/>
      <c r="P164" s="28" t="s">
        <v>220</v>
      </c>
      <c r="W164" s="19">
        <v>3877</v>
      </c>
      <c r="X164" s="1">
        <v>2</v>
      </c>
    </row>
    <row r="165" spans="1:40">
      <c r="A165" t="s">
        <v>203</v>
      </c>
      <c r="B165" s="2" t="s">
        <v>204</v>
      </c>
      <c r="C165"/>
      <c r="D165" s="1">
        <v>1394</v>
      </c>
      <c r="E165" s="1">
        <v>2</v>
      </c>
      <c r="P165" s="28" t="s">
        <v>216</v>
      </c>
      <c r="S165" s="51">
        <v>1149</v>
      </c>
    </row>
    <row r="166" spans="1:40">
      <c r="A166" t="s">
        <v>418</v>
      </c>
      <c r="B166" s="2" t="s">
        <v>419</v>
      </c>
      <c r="C166" t="s">
        <v>414</v>
      </c>
      <c r="F166" s="34"/>
      <c r="H166" s="1">
        <v>414</v>
      </c>
      <c r="P166" s="28" t="s">
        <v>219</v>
      </c>
      <c r="S166" s="51">
        <v>412</v>
      </c>
      <c r="T166" s="1">
        <v>1</v>
      </c>
    </row>
    <row r="167" spans="1:40">
      <c r="A167" t="s">
        <v>717</v>
      </c>
      <c r="B167" s="2" t="s">
        <v>718</v>
      </c>
      <c r="C167"/>
      <c r="D167" s="1">
        <v>880</v>
      </c>
      <c r="E167" s="1">
        <v>2</v>
      </c>
      <c r="P167" s="28" t="s">
        <v>217</v>
      </c>
      <c r="S167" s="51">
        <v>519</v>
      </c>
      <c r="T167" s="1">
        <v>2</v>
      </c>
    </row>
    <row r="168" spans="1:40" s="9" customFormat="1">
      <c r="B168" s="10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29" t="s">
        <v>218</v>
      </c>
      <c r="Q168" s="43"/>
      <c r="R168" s="42"/>
      <c r="S168" s="52">
        <v>435</v>
      </c>
      <c r="T168" s="12"/>
      <c r="U168" s="20"/>
      <c r="V168" s="12"/>
      <c r="W168" s="20"/>
      <c r="X168" s="12"/>
      <c r="Y168" s="20"/>
      <c r="Z168" s="12"/>
      <c r="AA168" s="20"/>
      <c r="AB168" s="12"/>
      <c r="AC168" s="20"/>
      <c r="AD168" s="12"/>
      <c r="AE168" s="20"/>
      <c r="AF168" s="12"/>
      <c r="AG168" s="12"/>
      <c r="AH168" s="12"/>
      <c r="AI168" s="12"/>
      <c r="AJ168" s="12"/>
      <c r="AK168" s="12"/>
      <c r="AL168" s="12"/>
      <c r="AM168" s="12"/>
      <c r="AN168" s="12"/>
    </row>
    <row r="169" spans="1:40">
      <c r="A169" t="s">
        <v>226</v>
      </c>
      <c r="B169" s="2" t="s">
        <v>227</v>
      </c>
      <c r="C169"/>
      <c r="D169" s="1">
        <v>22346</v>
      </c>
      <c r="E169" s="1">
        <v>5</v>
      </c>
      <c r="P169" s="28" t="s">
        <v>228</v>
      </c>
      <c r="W169" s="19">
        <v>1672</v>
      </c>
      <c r="X169" s="1">
        <v>2</v>
      </c>
    </row>
    <row r="170" spans="1:40">
      <c r="A170" t="s">
        <v>229</v>
      </c>
      <c r="B170" s="2" t="s">
        <v>230</v>
      </c>
      <c r="C170"/>
      <c r="D170" s="1">
        <v>931</v>
      </c>
      <c r="E170" s="1">
        <v>1</v>
      </c>
    </row>
    <row r="171" spans="1:40">
      <c r="A171" t="s">
        <v>231</v>
      </c>
      <c r="B171" s="2" t="s">
        <v>232</v>
      </c>
      <c r="C171"/>
      <c r="D171" s="1">
        <v>993</v>
      </c>
      <c r="E171" s="1">
        <v>1</v>
      </c>
    </row>
    <row r="172" spans="1:40">
      <c r="A172" t="s">
        <v>701</v>
      </c>
      <c r="B172" s="2" t="s">
        <v>702</v>
      </c>
      <c r="F172" s="1">
        <v>3280</v>
      </c>
      <c r="G172" s="1">
        <v>6</v>
      </c>
    </row>
    <row r="174" spans="1:40" s="9" customFormat="1">
      <c r="B174" s="10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29"/>
      <c r="Q174" s="43"/>
      <c r="R174" s="42"/>
      <c r="S174" s="20"/>
      <c r="T174" s="12"/>
      <c r="U174" s="20"/>
      <c r="V174" s="12"/>
      <c r="W174" s="20"/>
      <c r="X174" s="12"/>
      <c r="Y174" s="20"/>
      <c r="Z174" s="12"/>
      <c r="AA174" s="20"/>
      <c r="AB174" s="12"/>
      <c r="AC174" s="20"/>
      <c r="AD174" s="12"/>
      <c r="AE174" s="20"/>
      <c r="AF174" s="12"/>
      <c r="AG174" s="12"/>
      <c r="AH174" s="12"/>
      <c r="AI174" s="12"/>
      <c r="AJ174" s="12"/>
      <c r="AK174" s="12"/>
      <c r="AL174" s="12"/>
      <c r="AM174" s="12"/>
      <c r="AN174" s="12"/>
    </row>
    <row r="175" spans="1:40">
      <c r="A175" t="s">
        <v>238</v>
      </c>
      <c r="B175" s="2" t="s">
        <v>239</v>
      </c>
      <c r="D175" s="1">
        <v>10443</v>
      </c>
      <c r="E175" s="1">
        <v>4</v>
      </c>
      <c r="P175" s="28" t="s">
        <v>288</v>
      </c>
      <c r="Y175" s="19">
        <v>889</v>
      </c>
    </row>
    <row r="176" spans="1:40">
      <c r="A176" t="s">
        <v>675</v>
      </c>
      <c r="B176" s="2" t="s">
        <v>676</v>
      </c>
      <c r="D176" s="1">
        <v>2589</v>
      </c>
      <c r="E176" s="1">
        <v>5</v>
      </c>
    </row>
    <row r="177" spans="1:31">
      <c r="A177" t="s">
        <v>240</v>
      </c>
      <c r="B177" s="2" t="s">
        <v>241</v>
      </c>
      <c r="D177" s="1">
        <v>1562</v>
      </c>
      <c r="E177" s="1">
        <v>2</v>
      </c>
      <c r="P177" s="28" t="s">
        <v>286</v>
      </c>
      <c r="Y177" s="19">
        <v>445</v>
      </c>
      <c r="Z177" s="1">
        <v>1</v>
      </c>
    </row>
    <row r="178" spans="1:31">
      <c r="A178" t="s">
        <v>243</v>
      </c>
      <c r="B178" s="2" t="s">
        <v>242</v>
      </c>
      <c r="D178" s="1">
        <v>1111</v>
      </c>
      <c r="E178" s="1">
        <v>2</v>
      </c>
      <c r="P178" s="28" t="s">
        <v>287</v>
      </c>
      <c r="Y178" s="19">
        <v>342</v>
      </c>
    </row>
    <row r="179" spans="1:31">
      <c r="A179" t="s">
        <v>246</v>
      </c>
      <c r="B179" s="2" t="s">
        <v>247</v>
      </c>
      <c r="D179" s="1">
        <v>818</v>
      </c>
      <c r="E179" s="1">
        <v>1</v>
      </c>
    </row>
    <row r="180" spans="1:31">
      <c r="A180" t="s">
        <v>244</v>
      </c>
      <c r="B180" s="2" t="s">
        <v>245</v>
      </c>
      <c r="D180" s="1">
        <v>360</v>
      </c>
      <c r="E180" s="1">
        <v>1</v>
      </c>
    </row>
    <row r="181" spans="1:31">
      <c r="A181" t="s">
        <v>236</v>
      </c>
      <c r="B181" s="2" t="s">
        <v>237</v>
      </c>
      <c r="D181" s="34">
        <v>40420</v>
      </c>
      <c r="E181" s="1">
        <v>3</v>
      </c>
      <c r="P181" s="28" t="s">
        <v>324</v>
      </c>
      <c r="AE181" s="19">
        <v>2858</v>
      </c>
    </row>
    <row r="182" spans="1:31">
      <c r="P182" s="28" t="s">
        <v>323</v>
      </c>
      <c r="AE182" s="19">
        <v>366</v>
      </c>
    </row>
    <row r="183" spans="1:31">
      <c r="P183" s="28" t="s">
        <v>260</v>
      </c>
      <c r="S183" s="19">
        <v>1910</v>
      </c>
    </row>
    <row r="184" spans="1:31">
      <c r="A184" t="s">
        <v>257</v>
      </c>
      <c r="B184" s="2" t="s">
        <v>258</v>
      </c>
      <c r="D184" s="1">
        <v>2058</v>
      </c>
      <c r="E184" s="1">
        <v>3</v>
      </c>
      <c r="P184" s="28" t="s">
        <v>322</v>
      </c>
      <c r="W184" s="19">
        <v>764</v>
      </c>
      <c r="X184" s="1">
        <v>2</v>
      </c>
    </row>
    <row r="185" spans="1:31">
      <c r="A185" t="s">
        <v>266</v>
      </c>
      <c r="B185" s="2" t="s">
        <v>267</v>
      </c>
      <c r="D185" s="1">
        <v>351</v>
      </c>
      <c r="E185" s="1">
        <v>1</v>
      </c>
      <c r="P185" s="28" t="s">
        <v>274</v>
      </c>
      <c r="Y185" s="19">
        <v>590</v>
      </c>
      <c r="Z185" s="1">
        <v>1</v>
      </c>
    </row>
    <row r="186" spans="1:31">
      <c r="A186" t="s">
        <v>262</v>
      </c>
      <c r="B186" s="2" t="s">
        <v>263</v>
      </c>
      <c r="D186" s="1">
        <v>1735</v>
      </c>
      <c r="P186" s="28" t="s">
        <v>264</v>
      </c>
      <c r="S186" s="19">
        <v>838</v>
      </c>
    </row>
    <row r="187" spans="1:31">
      <c r="A187" t="s">
        <v>255</v>
      </c>
      <c r="B187" s="2" t="s">
        <v>256</v>
      </c>
      <c r="D187" s="1">
        <v>2353</v>
      </c>
      <c r="E187" s="1">
        <v>3</v>
      </c>
      <c r="P187" s="28" t="s">
        <v>325</v>
      </c>
      <c r="W187" s="19">
        <v>661</v>
      </c>
      <c r="X187" s="1">
        <v>1</v>
      </c>
    </row>
    <row r="188" spans="1:31">
      <c r="A188" t="s">
        <v>271</v>
      </c>
      <c r="B188" s="2" t="s">
        <v>272</v>
      </c>
      <c r="D188" s="1">
        <v>462</v>
      </c>
      <c r="E188" s="1">
        <v>1</v>
      </c>
      <c r="P188" s="28" t="s">
        <v>270</v>
      </c>
      <c r="Y188" s="19">
        <v>113</v>
      </c>
    </row>
    <row r="189" spans="1:31">
      <c r="A189" t="s">
        <v>249</v>
      </c>
      <c r="B189" s="2" t="s">
        <v>250</v>
      </c>
      <c r="D189" s="1">
        <v>3216</v>
      </c>
      <c r="E189" s="1">
        <v>2</v>
      </c>
      <c r="P189" s="28" t="s">
        <v>261</v>
      </c>
      <c r="Y189" s="19">
        <v>628</v>
      </c>
    </row>
    <row r="190" spans="1:31">
      <c r="A190" t="s">
        <v>251</v>
      </c>
      <c r="B190" s="2" t="s">
        <v>252</v>
      </c>
      <c r="D190" s="1">
        <v>1440</v>
      </c>
      <c r="E190" s="1">
        <v>2</v>
      </c>
      <c r="P190" s="28" t="s">
        <v>279</v>
      </c>
      <c r="Y190" s="19">
        <v>76</v>
      </c>
    </row>
    <row r="191" spans="1:31">
      <c r="P191" s="28" t="s">
        <v>716</v>
      </c>
      <c r="AE191" s="19">
        <v>197</v>
      </c>
    </row>
    <row r="192" spans="1:31">
      <c r="P192" s="28" t="s">
        <v>275</v>
      </c>
      <c r="Y192" s="19">
        <v>628</v>
      </c>
    </row>
    <row r="193" spans="1:31">
      <c r="A193" t="s">
        <v>268</v>
      </c>
      <c r="B193" s="2" t="s">
        <v>269</v>
      </c>
      <c r="D193" s="1">
        <v>520</v>
      </c>
      <c r="E193" s="1">
        <v>1</v>
      </c>
      <c r="P193" s="28" t="s">
        <v>273</v>
      </c>
      <c r="Y193" s="19">
        <v>909</v>
      </c>
    </row>
    <row r="194" spans="1:31">
      <c r="A194" t="s">
        <v>253</v>
      </c>
      <c r="B194" s="2" t="s">
        <v>254</v>
      </c>
      <c r="D194" s="1">
        <v>1899</v>
      </c>
      <c r="E194" s="1">
        <v>3</v>
      </c>
      <c r="P194" s="2" t="s">
        <v>265</v>
      </c>
      <c r="Q194" s="53"/>
      <c r="R194" s="46"/>
      <c r="W194" s="19">
        <v>1507</v>
      </c>
      <c r="X194" s="1">
        <v>3</v>
      </c>
    </row>
    <row r="195" spans="1:31">
      <c r="A195" t="s">
        <v>280</v>
      </c>
      <c r="B195" s="2" t="s">
        <v>281</v>
      </c>
      <c r="D195" s="1">
        <v>753</v>
      </c>
      <c r="E195" s="1">
        <v>1</v>
      </c>
      <c r="P195" s="28" t="s">
        <v>278</v>
      </c>
      <c r="Y195" s="19">
        <v>770</v>
      </c>
      <c r="Z195" s="1">
        <v>2</v>
      </c>
    </row>
    <row r="196" spans="1:31">
      <c r="A196" t="s">
        <v>282</v>
      </c>
      <c r="B196" s="2" t="s">
        <v>283</v>
      </c>
      <c r="D196" s="1">
        <v>783</v>
      </c>
      <c r="E196" s="1">
        <v>2</v>
      </c>
      <c r="P196" s="28" t="s">
        <v>276</v>
      </c>
      <c r="Y196" s="19">
        <v>459</v>
      </c>
    </row>
    <row r="197" spans="1:31">
      <c r="A197" t="s">
        <v>284</v>
      </c>
      <c r="B197" s="2" t="s">
        <v>285</v>
      </c>
      <c r="D197" s="1">
        <v>414</v>
      </c>
      <c r="E197" s="1">
        <v>1</v>
      </c>
      <c r="P197" s="28" t="s">
        <v>319</v>
      </c>
      <c r="S197" s="19">
        <v>456</v>
      </c>
      <c r="T197" s="1">
        <v>1</v>
      </c>
    </row>
    <row r="198" spans="1:31">
      <c r="P198" s="28" t="s">
        <v>715</v>
      </c>
      <c r="AE198" s="19">
        <v>687</v>
      </c>
    </row>
    <row r="199" spans="1:31">
      <c r="P199" s="28" t="s">
        <v>326</v>
      </c>
      <c r="W199" s="19">
        <v>128</v>
      </c>
    </row>
    <row r="200" spans="1:31">
      <c r="P200" s="28" t="s">
        <v>316</v>
      </c>
      <c r="S200" s="19">
        <v>861</v>
      </c>
      <c r="T200" s="1">
        <v>1</v>
      </c>
    </row>
    <row r="201" spans="1:31">
      <c r="P201" s="28" t="s">
        <v>318</v>
      </c>
      <c r="S201" s="19">
        <v>249</v>
      </c>
      <c r="T201" s="1">
        <v>1</v>
      </c>
    </row>
    <row r="202" spans="1:31">
      <c r="P202" s="28" t="s">
        <v>315</v>
      </c>
      <c r="S202" s="19">
        <v>424</v>
      </c>
      <c r="T202" s="1">
        <v>1</v>
      </c>
    </row>
    <row r="203" spans="1:31">
      <c r="P203" s="28" t="s">
        <v>317</v>
      </c>
      <c r="S203" s="19">
        <v>351</v>
      </c>
      <c r="T203" s="1">
        <v>1</v>
      </c>
    </row>
    <row r="204" spans="1:31">
      <c r="P204" s="28" t="s">
        <v>314</v>
      </c>
      <c r="S204" s="19">
        <v>745</v>
      </c>
      <c r="T204" s="1">
        <v>2</v>
      </c>
    </row>
    <row r="205" spans="1:31">
      <c r="P205" s="28" t="s">
        <v>277</v>
      </c>
      <c r="Y205" s="19">
        <v>1753</v>
      </c>
      <c r="Z205" s="1">
        <v>2</v>
      </c>
    </row>
    <row r="206" spans="1:31">
      <c r="A206" t="s">
        <v>295</v>
      </c>
      <c r="B206" s="2" t="s">
        <v>296</v>
      </c>
      <c r="F206" s="1">
        <v>28156</v>
      </c>
      <c r="G206" s="1">
        <v>6</v>
      </c>
      <c r="P206" s="28" t="s">
        <v>289</v>
      </c>
      <c r="S206" s="19">
        <v>1758</v>
      </c>
    </row>
    <row r="207" spans="1:31">
      <c r="A207" t="s">
        <v>293</v>
      </c>
      <c r="B207" s="2" t="s">
        <v>294</v>
      </c>
      <c r="D207" s="1">
        <v>3567</v>
      </c>
      <c r="E207" s="1">
        <v>3</v>
      </c>
      <c r="P207" s="28" t="s">
        <v>300</v>
      </c>
      <c r="Y207" s="19">
        <v>1593</v>
      </c>
      <c r="Z207" s="1">
        <v>2</v>
      </c>
    </row>
    <row r="208" spans="1:31">
      <c r="A208" t="s">
        <v>290</v>
      </c>
      <c r="B208" s="2" t="s">
        <v>291</v>
      </c>
      <c r="D208" s="1">
        <v>788</v>
      </c>
      <c r="P208" s="28" t="s">
        <v>292</v>
      </c>
      <c r="Y208" s="19">
        <v>469</v>
      </c>
    </row>
    <row r="209" spans="1:40">
      <c r="A209" t="s">
        <v>297</v>
      </c>
      <c r="B209" s="2" t="s">
        <v>298</v>
      </c>
      <c r="D209" s="1">
        <v>538</v>
      </c>
      <c r="P209" s="28" t="s">
        <v>299</v>
      </c>
      <c r="S209" s="19">
        <v>469</v>
      </c>
    </row>
    <row r="210" spans="1:40">
      <c r="A210" t="s">
        <v>302</v>
      </c>
      <c r="B210" s="2" t="s">
        <v>303</v>
      </c>
      <c r="D210" s="1">
        <v>1564</v>
      </c>
      <c r="E210" s="1">
        <v>2</v>
      </c>
      <c r="P210" s="28" t="s">
        <v>301</v>
      </c>
      <c r="Y210" s="19">
        <v>619</v>
      </c>
    </row>
    <row r="211" spans="1:40">
      <c r="A211" t="s">
        <v>304</v>
      </c>
      <c r="B211" s="2" t="s">
        <v>305</v>
      </c>
      <c r="D211" s="1">
        <v>2804</v>
      </c>
      <c r="E211" s="1">
        <v>2</v>
      </c>
      <c r="P211" s="28" t="s">
        <v>308</v>
      </c>
      <c r="S211" s="19">
        <v>931</v>
      </c>
    </row>
    <row r="212" spans="1:40">
      <c r="A212" t="s">
        <v>306</v>
      </c>
      <c r="B212" s="2" t="s">
        <v>307</v>
      </c>
      <c r="D212" s="1">
        <v>1094</v>
      </c>
      <c r="E212" s="1">
        <v>1</v>
      </c>
      <c r="P212" s="28" t="s">
        <v>309</v>
      </c>
      <c r="S212" s="19">
        <v>1062</v>
      </c>
      <c r="T212" s="1">
        <v>2</v>
      </c>
    </row>
    <row r="213" spans="1:40">
      <c r="A213" t="s">
        <v>320</v>
      </c>
      <c r="B213" s="2" t="s">
        <v>321</v>
      </c>
      <c r="F213" s="1">
        <v>6070</v>
      </c>
      <c r="G213" s="1">
        <v>5</v>
      </c>
      <c r="P213" s="28" t="s">
        <v>310</v>
      </c>
      <c r="Y213" s="19">
        <v>496</v>
      </c>
      <c r="Z213" s="1">
        <v>2</v>
      </c>
    </row>
    <row r="214" spans="1:40">
      <c r="A214" t="s">
        <v>327</v>
      </c>
      <c r="B214" s="2" t="s">
        <v>328</v>
      </c>
      <c r="D214" s="1">
        <v>601</v>
      </c>
      <c r="E214" s="1">
        <v>2</v>
      </c>
      <c r="P214" s="28" t="s">
        <v>311</v>
      </c>
      <c r="Y214" s="19">
        <v>242</v>
      </c>
      <c r="Z214" s="1">
        <v>1</v>
      </c>
    </row>
    <row r="215" spans="1:40">
      <c r="A215" t="s">
        <v>330</v>
      </c>
      <c r="B215" s="2" t="s">
        <v>329</v>
      </c>
      <c r="D215" s="1">
        <v>182</v>
      </c>
      <c r="E215" s="1">
        <v>1</v>
      </c>
      <c r="P215" s="28" t="s">
        <v>312</v>
      </c>
      <c r="Y215" s="19">
        <v>166</v>
      </c>
      <c r="Z215" s="1">
        <v>3</v>
      </c>
    </row>
    <row r="216" spans="1:40">
      <c r="A216" t="s">
        <v>335</v>
      </c>
      <c r="B216" s="2" t="s">
        <v>336</v>
      </c>
      <c r="D216" s="1">
        <v>627</v>
      </c>
      <c r="E216" s="1">
        <v>2</v>
      </c>
    </row>
    <row r="217" spans="1:40">
      <c r="A217" t="s">
        <v>333</v>
      </c>
      <c r="B217" s="2" t="s">
        <v>334</v>
      </c>
      <c r="D217" s="1">
        <v>652</v>
      </c>
    </row>
    <row r="218" spans="1:40" s="9" customFormat="1">
      <c r="A218" s="9" t="s">
        <v>331</v>
      </c>
      <c r="B218" s="10" t="s">
        <v>332</v>
      </c>
      <c r="C218" s="11"/>
      <c r="D218" s="12"/>
      <c r="E218" s="12"/>
      <c r="F218" s="12">
        <v>217</v>
      </c>
      <c r="G218" s="12">
        <v>1</v>
      </c>
      <c r="H218" s="12"/>
      <c r="I218" s="12"/>
      <c r="J218" s="12"/>
      <c r="K218" s="12"/>
      <c r="L218" s="12"/>
      <c r="M218" s="12"/>
      <c r="N218" s="12"/>
      <c r="O218" s="12"/>
      <c r="P218" s="29" t="s">
        <v>313</v>
      </c>
      <c r="Q218" s="43"/>
      <c r="R218" s="42"/>
      <c r="S218" s="20">
        <v>107</v>
      </c>
      <c r="T218" s="12"/>
      <c r="U218" s="20"/>
      <c r="V218" s="12"/>
      <c r="W218" s="20"/>
      <c r="X218" s="12"/>
      <c r="Y218" s="20"/>
      <c r="Z218" s="12"/>
      <c r="AA218" s="20"/>
      <c r="AB218" s="12"/>
      <c r="AC218" s="20"/>
      <c r="AD218" s="12"/>
      <c r="AE218" s="20"/>
      <c r="AF218" s="12"/>
      <c r="AG218" s="12"/>
      <c r="AH218" s="12"/>
      <c r="AI218" s="12"/>
      <c r="AJ218" s="12"/>
      <c r="AK218" s="12"/>
      <c r="AL218" s="12"/>
      <c r="AM218" s="12"/>
      <c r="AN218" s="12"/>
    </row>
    <row r="219" spans="1:40">
      <c r="A219" s="15" t="s">
        <v>337</v>
      </c>
      <c r="B219" s="2" t="s">
        <v>338</v>
      </c>
      <c r="D219" s="1">
        <v>18371</v>
      </c>
      <c r="E219" s="1">
        <v>3</v>
      </c>
      <c r="P219" s="28" t="s">
        <v>355</v>
      </c>
      <c r="W219" s="19">
        <v>318</v>
      </c>
    </row>
    <row r="220" spans="1:40">
      <c r="A220" s="15" t="s">
        <v>339</v>
      </c>
      <c r="B220" s="2" t="s">
        <v>340</v>
      </c>
      <c r="D220" s="1">
        <v>9740</v>
      </c>
      <c r="E220" s="1">
        <v>3</v>
      </c>
      <c r="P220" s="28" t="s">
        <v>356</v>
      </c>
      <c r="W220" s="19">
        <v>411</v>
      </c>
    </row>
    <row r="221" spans="1:40">
      <c r="A221" s="15" t="s">
        <v>341</v>
      </c>
      <c r="B221" s="2" t="s">
        <v>342</v>
      </c>
      <c r="D221" s="1">
        <v>1727</v>
      </c>
      <c r="E221" s="1">
        <v>2</v>
      </c>
    </row>
    <row r="222" spans="1:40">
      <c r="A222" s="15" t="s">
        <v>343</v>
      </c>
      <c r="B222" s="2" t="s">
        <v>344</v>
      </c>
      <c r="D222" s="1">
        <v>1102</v>
      </c>
      <c r="E222" s="1">
        <v>1</v>
      </c>
    </row>
    <row r="223" spans="1:40">
      <c r="A223" s="15" t="s">
        <v>345</v>
      </c>
      <c r="B223" s="2" t="s">
        <v>346</v>
      </c>
      <c r="D223" s="1">
        <v>1657</v>
      </c>
      <c r="E223" s="1">
        <v>2</v>
      </c>
    </row>
    <row r="224" spans="1:40">
      <c r="A224" s="15" t="s">
        <v>347</v>
      </c>
      <c r="B224" s="2" t="s">
        <v>348</v>
      </c>
      <c r="D224" s="1">
        <v>4546</v>
      </c>
      <c r="E224" s="1">
        <v>4</v>
      </c>
    </row>
    <row r="225" spans="1:40">
      <c r="A225" s="15" t="s">
        <v>349</v>
      </c>
      <c r="B225" s="2" t="s">
        <v>350</v>
      </c>
      <c r="D225" s="1">
        <v>577</v>
      </c>
      <c r="E225" s="1">
        <v>2</v>
      </c>
    </row>
    <row r="226" spans="1:40">
      <c r="A226" s="15" t="s">
        <v>683</v>
      </c>
      <c r="B226" s="2" t="s">
        <v>684</v>
      </c>
      <c r="F226" s="1">
        <v>1516</v>
      </c>
      <c r="G226" s="1">
        <v>4</v>
      </c>
    </row>
    <row r="227" spans="1:40">
      <c r="A227" s="15" t="s">
        <v>681</v>
      </c>
      <c r="B227" s="2" t="s">
        <v>682</v>
      </c>
      <c r="F227" s="1">
        <v>1101</v>
      </c>
      <c r="G227" s="1">
        <v>5</v>
      </c>
    </row>
    <row r="228" spans="1:40">
      <c r="A228" s="15" t="s">
        <v>351</v>
      </c>
      <c r="B228" s="2" t="s">
        <v>352</v>
      </c>
      <c r="D228" s="1">
        <v>867</v>
      </c>
      <c r="E228" s="1">
        <v>2</v>
      </c>
      <c r="V228" s="19"/>
    </row>
    <row r="229" spans="1:40" s="9" customFormat="1">
      <c r="A229" s="36" t="s">
        <v>353</v>
      </c>
      <c r="B229" s="10" t="s">
        <v>354</v>
      </c>
      <c r="C229" s="11"/>
      <c r="D229" s="12">
        <v>514</v>
      </c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29"/>
      <c r="Q229" s="43"/>
      <c r="R229" s="42"/>
      <c r="S229" s="20"/>
      <c r="T229" s="12"/>
      <c r="U229" s="20"/>
      <c r="V229" s="20"/>
      <c r="W229" s="20"/>
      <c r="X229" s="12"/>
      <c r="Y229" s="20"/>
      <c r="Z229" s="12"/>
      <c r="AA229" s="20"/>
      <c r="AB229" s="12"/>
      <c r="AC229" s="20"/>
      <c r="AD229" s="12"/>
      <c r="AE229" s="20"/>
      <c r="AF229" s="12"/>
      <c r="AG229" s="12"/>
      <c r="AH229" s="12"/>
      <c r="AI229" s="12"/>
      <c r="AJ229" s="12"/>
      <c r="AK229" s="12"/>
      <c r="AL229" s="12"/>
      <c r="AM229" s="12"/>
      <c r="AN229" s="12"/>
    </row>
    <row r="230" spans="1:40">
      <c r="A230" s="15" t="s">
        <v>357</v>
      </c>
      <c r="B230" s="2" t="s">
        <v>358</v>
      </c>
      <c r="D230" s="34">
        <v>519210</v>
      </c>
      <c r="E230" s="1">
        <v>20</v>
      </c>
      <c r="P230" s="28" t="s">
        <v>402</v>
      </c>
      <c r="S230" s="19">
        <v>15052</v>
      </c>
      <c r="T230" s="1">
        <v>5</v>
      </c>
    </row>
    <row r="231" spans="1:40">
      <c r="A231" s="15" t="s">
        <v>359</v>
      </c>
      <c r="B231" s="2" t="s">
        <v>360</v>
      </c>
      <c r="D231" s="1">
        <v>19690</v>
      </c>
      <c r="E231" s="1">
        <v>6</v>
      </c>
      <c r="P231" s="28" t="s">
        <v>361</v>
      </c>
      <c r="S231" s="19">
        <v>4832</v>
      </c>
    </row>
    <row r="232" spans="1:40">
      <c r="A232" s="15" t="s">
        <v>362</v>
      </c>
      <c r="B232" s="2" t="s">
        <v>364</v>
      </c>
      <c r="D232" s="1">
        <v>20148</v>
      </c>
      <c r="E232" s="1">
        <v>6</v>
      </c>
      <c r="P232" s="28" t="s">
        <v>363</v>
      </c>
      <c r="S232" s="19">
        <v>13090</v>
      </c>
      <c r="T232" s="1">
        <v>4</v>
      </c>
    </row>
    <row r="233" spans="1:40">
      <c r="A233" s="15" t="s">
        <v>365</v>
      </c>
      <c r="B233" s="2" t="s">
        <v>366</v>
      </c>
      <c r="D233" s="1">
        <v>20647</v>
      </c>
      <c r="E233" s="1">
        <v>7</v>
      </c>
      <c r="P233" s="28" t="s">
        <v>370</v>
      </c>
      <c r="S233" s="19">
        <v>5043</v>
      </c>
      <c r="T233" s="1">
        <v>4</v>
      </c>
    </row>
    <row r="234" spans="1:40">
      <c r="A234" s="15" t="s">
        <v>367</v>
      </c>
      <c r="B234" s="2" t="s">
        <v>368</v>
      </c>
      <c r="D234" s="1">
        <v>8746</v>
      </c>
      <c r="E234" s="1">
        <v>6</v>
      </c>
      <c r="P234" s="28" t="s">
        <v>393</v>
      </c>
      <c r="W234" s="19">
        <v>8009</v>
      </c>
      <c r="X234" s="1">
        <v>5</v>
      </c>
    </row>
    <row r="235" spans="1:40">
      <c r="A235" s="15" t="s">
        <v>369</v>
      </c>
      <c r="B235" s="2" t="s">
        <v>408</v>
      </c>
      <c r="D235" s="1">
        <v>6385</v>
      </c>
      <c r="E235" s="1">
        <v>7</v>
      </c>
      <c r="P235" s="28" t="s">
        <v>374</v>
      </c>
      <c r="W235" s="19">
        <v>1411</v>
      </c>
      <c r="X235" s="1">
        <v>2</v>
      </c>
    </row>
    <row r="236" spans="1:40">
      <c r="A236" s="15" t="s">
        <v>371</v>
      </c>
      <c r="B236" s="2" t="s">
        <v>372</v>
      </c>
      <c r="D236" s="1">
        <v>3397</v>
      </c>
      <c r="E236" s="1">
        <v>4</v>
      </c>
      <c r="P236" s="28" t="s">
        <v>373</v>
      </c>
      <c r="W236" s="19">
        <v>9513</v>
      </c>
      <c r="X236" s="1">
        <v>6</v>
      </c>
    </row>
    <row r="237" spans="1:40">
      <c r="A237" s="15" t="s">
        <v>375</v>
      </c>
      <c r="B237" s="2" t="s">
        <v>376</v>
      </c>
      <c r="D237" s="1">
        <v>4653</v>
      </c>
      <c r="E237" s="1">
        <v>5</v>
      </c>
      <c r="P237" s="28" t="s">
        <v>377</v>
      </c>
      <c r="U237" s="19">
        <v>9362</v>
      </c>
      <c r="V237" s="1">
        <v>5</v>
      </c>
    </row>
    <row r="238" spans="1:40">
      <c r="A238" s="15" t="s">
        <v>378</v>
      </c>
      <c r="B238" s="2" t="s">
        <v>379</v>
      </c>
      <c r="D238" s="1">
        <v>18081</v>
      </c>
      <c r="E238" s="1">
        <v>6</v>
      </c>
      <c r="P238" s="28" t="s">
        <v>380</v>
      </c>
      <c r="S238" s="19">
        <v>1890</v>
      </c>
      <c r="U238" s="19">
        <v>5497</v>
      </c>
      <c r="V238" s="1">
        <v>3</v>
      </c>
    </row>
    <row r="239" spans="1:40">
      <c r="A239" s="15" t="s">
        <v>382</v>
      </c>
      <c r="B239" s="2" t="s">
        <v>383</v>
      </c>
      <c r="F239" s="1">
        <v>5300</v>
      </c>
      <c r="G239" s="1">
        <v>5</v>
      </c>
      <c r="P239" s="28" t="s">
        <v>381</v>
      </c>
      <c r="U239" s="19">
        <v>3458</v>
      </c>
      <c r="V239" s="1">
        <v>2</v>
      </c>
    </row>
    <row r="240" spans="1:40">
      <c r="A240" s="15" t="s">
        <v>389</v>
      </c>
      <c r="B240" s="2" t="s">
        <v>390</v>
      </c>
      <c r="D240" s="1">
        <v>3474</v>
      </c>
      <c r="E240" s="1">
        <v>3</v>
      </c>
      <c r="P240" s="28" t="s">
        <v>388</v>
      </c>
      <c r="U240" s="19">
        <v>1853</v>
      </c>
    </row>
    <row r="241" spans="1:24">
      <c r="A241" s="15" t="s">
        <v>391</v>
      </c>
      <c r="B241" s="2" t="s">
        <v>392</v>
      </c>
      <c r="D241" s="1">
        <v>4911</v>
      </c>
      <c r="E241" s="1">
        <v>3</v>
      </c>
      <c r="P241" s="28" t="s">
        <v>384</v>
      </c>
      <c r="W241" s="19">
        <v>4995</v>
      </c>
      <c r="X241" s="1">
        <v>5</v>
      </c>
    </row>
    <row r="242" spans="1:24">
      <c r="A242" t="s">
        <v>385</v>
      </c>
      <c r="B242" s="2" t="s">
        <v>386</v>
      </c>
      <c r="D242" s="1">
        <v>1914</v>
      </c>
      <c r="E242" s="1">
        <v>3</v>
      </c>
      <c r="P242" s="28" t="s">
        <v>387</v>
      </c>
      <c r="W242" s="19">
        <v>737</v>
      </c>
      <c r="X242" s="1">
        <v>1</v>
      </c>
    </row>
    <row r="243" spans="1:24">
      <c r="A243" t="s">
        <v>396</v>
      </c>
      <c r="B243" s="2" t="s">
        <v>397</v>
      </c>
      <c r="D243" s="1">
        <v>149</v>
      </c>
      <c r="E243" s="1">
        <v>2</v>
      </c>
      <c r="P243" s="28" t="s">
        <v>406</v>
      </c>
      <c r="S243" s="19">
        <v>291</v>
      </c>
    </row>
    <row r="244" spans="1:24">
      <c r="A244" t="s">
        <v>398</v>
      </c>
      <c r="B244" s="2" t="s">
        <v>399</v>
      </c>
      <c r="F244" s="1">
        <v>2723</v>
      </c>
      <c r="G244" s="1">
        <v>7</v>
      </c>
      <c r="P244" s="28" t="s">
        <v>544</v>
      </c>
      <c r="U244" s="19">
        <v>1093</v>
      </c>
      <c r="V244" s="1">
        <v>3</v>
      </c>
    </row>
    <row r="245" spans="1:24">
      <c r="A245" t="s">
        <v>400</v>
      </c>
      <c r="B245" s="2" t="s">
        <v>697</v>
      </c>
      <c r="D245" s="1">
        <v>2033</v>
      </c>
      <c r="E245" s="1">
        <v>4</v>
      </c>
      <c r="P245" s="28" t="s">
        <v>394</v>
      </c>
      <c r="U245" s="19">
        <v>1217</v>
      </c>
      <c r="V245" s="1">
        <v>3</v>
      </c>
    </row>
    <row r="246" spans="1:24">
      <c r="A246" t="s">
        <v>540</v>
      </c>
      <c r="B246" s="2" t="s">
        <v>541</v>
      </c>
      <c r="D246" s="1">
        <v>682</v>
      </c>
      <c r="E246" s="1">
        <v>1</v>
      </c>
      <c r="P246" s="28" t="s">
        <v>401</v>
      </c>
      <c r="S246" s="19">
        <v>982</v>
      </c>
      <c r="T246" s="1">
        <v>4</v>
      </c>
    </row>
    <row r="247" spans="1:24">
      <c r="A247" t="s">
        <v>546</v>
      </c>
      <c r="B247" s="2" t="s">
        <v>542</v>
      </c>
      <c r="D247" s="1">
        <v>291</v>
      </c>
      <c r="E247" s="1">
        <v>1</v>
      </c>
      <c r="P247" s="28" t="s">
        <v>395</v>
      </c>
      <c r="U247" s="19">
        <v>715</v>
      </c>
      <c r="V247" s="1">
        <v>3</v>
      </c>
    </row>
    <row r="248" spans="1:24">
      <c r="A248" t="s">
        <v>685</v>
      </c>
      <c r="B248" s="2" t="s">
        <v>686</v>
      </c>
      <c r="D248" s="1">
        <v>217</v>
      </c>
      <c r="E248" s="1">
        <v>1</v>
      </c>
      <c r="P248" s="28" t="s">
        <v>543</v>
      </c>
      <c r="W248" s="19">
        <v>1195</v>
      </c>
      <c r="X248" s="1">
        <v>3</v>
      </c>
    </row>
    <row r="249" spans="1:24">
      <c r="A249" t="s">
        <v>688</v>
      </c>
      <c r="B249" s="2" t="s">
        <v>694</v>
      </c>
      <c r="D249" s="1">
        <v>1276</v>
      </c>
      <c r="E249" s="1">
        <v>4</v>
      </c>
      <c r="P249" s="28" t="s">
        <v>689</v>
      </c>
      <c r="S249" s="19">
        <v>441</v>
      </c>
      <c r="T249" s="1">
        <v>1</v>
      </c>
    </row>
    <row r="250" spans="1:24">
      <c r="A250" t="s">
        <v>695</v>
      </c>
      <c r="B250" s="2" t="s">
        <v>696</v>
      </c>
      <c r="D250" s="1">
        <v>243</v>
      </c>
      <c r="E250" s="1">
        <v>1</v>
      </c>
      <c r="P250" s="28" t="s">
        <v>690</v>
      </c>
      <c r="S250" s="19">
        <v>95</v>
      </c>
    </row>
    <row r="251" spans="1:24">
      <c r="A251" t="s">
        <v>687</v>
      </c>
      <c r="B251" s="2" t="s">
        <v>692</v>
      </c>
      <c r="D251" s="1">
        <v>812</v>
      </c>
      <c r="E251" s="1">
        <v>3</v>
      </c>
      <c r="P251" s="28" t="s">
        <v>405</v>
      </c>
      <c r="U251" s="19">
        <v>1852</v>
      </c>
      <c r="V251" s="1">
        <v>3</v>
      </c>
    </row>
    <row r="252" spans="1:24">
      <c r="P252" s="28" t="s">
        <v>691</v>
      </c>
      <c r="S252" s="19">
        <v>436</v>
      </c>
    </row>
    <row r="253" spans="1:24">
      <c r="P253" s="28" t="s">
        <v>693</v>
      </c>
      <c r="W253" s="19">
        <v>975</v>
      </c>
      <c r="X253" s="1">
        <v>3</v>
      </c>
    </row>
    <row r="254" spans="1:24">
      <c r="P254" s="28" t="s">
        <v>545</v>
      </c>
      <c r="U254" s="41">
        <v>109</v>
      </c>
      <c r="V254" s="1">
        <v>2</v>
      </c>
    </row>
    <row r="255" spans="1:24">
      <c r="P255" s="28" t="s">
        <v>403</v>
      </c>
      <c r="U255" s="19">
        <v>300</v>
      </c>
      <c r="V255" s="1">
        <v>2</v>
      </c>
    </row>
    <row r="256" spans="1:24">
      <c r="P256" s="28" t="s">
        <v>404</v>
      </c>
      <c r="U256" s="19">
        <v>216</v>
      </c>
      <c r="V256" s="1">
        <v>1</v>
      </c>
    </row>
    <row r="257" spans="1:40" s="9" customFormat="1">
      <c r="B257" s="10"/>
      <c r="C257" s="11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29" t="s">
        <v>407</v>
      </c>
      <c r="Q257" s="43"/>
      <c r="R257" s="65"/>
      <c r="S257" s="20">
        <v>297</v>
      </c>
      <c r="T257" s="12">
        <v>1</v>
      </c>
      <c r="U257" s="20"/>
      <c r="V257" s="12"/>
      <c r="W257" s="20"/>
      <c r="X257" s="12"/>
      <c r="Y257" s="20"/>
      <c r="Z257" s="12"/>
      <c r="AA257" s="20"/>
      <c r="AB257" s="12"/>
      <c r="AC257" s="20"/>
      <c r="AD257" s="12"/>
      <c r="AE257" s="20"/>
      <c r="AF257" s="12"/>
      <c r="AG257" s="12"/>
      <c r="AH257" s="12"/>
      <c r="AI257" s="12"/>
      <c r="AJ257" s="12"/>
      <c r="AK257" s="12"/>
      <c r="AL257" s="12"/>
      <c r="AM257" s="12"/>
      <c r="AN257" s="12"/>
    </row>
    <row r="258" spans="1:40">
      <c r="A258" t="s">
        <v>436</v>
      </c>
      <c r="B258" s="2" t="s">
        <v>437</v>
      </c>
      <c r="F258" s="1">
        <v>6913</v>
      </c>
      <c r="G258" s="1">
        <v>4</v>
      </c>
      <c r="P258" s="28" t="s">
        <v>438</v>
      </c>
      <c r="S258" s="19">
        <v>942</v>
      </c>
    </row>
    <row r="259" spans="1:40">
      <c r="A259" t="s">
        <v>439</v>
      </c>
      <c r="B259" s="2" t="s">
        <v>440</v>
      </c>
      <c r="F259" s="1">
        <v>1812</v>
      </c>
      <c r="G259" s="1">
        <v>3</v>
      </c>
      <c r="P259" s="28" t="s">
        <v>454</v>
      </c>
      <c r="S259" s="19">
        <v>865</v>
      </c>
      <c r="T259" s="1">
        <v>1</v>
      </c>
    </row>
    <row r="260" spans="1:40">
      <c r="A260" t="s">
        <v>462</v>
      </c>
      <c r="B260" s="2" t="s">
        <v>468</v>
      </c>
      <c r="F260" s="1">
        <v>413</v>
      </c>
      <c r="G260" s="1">
        <v>4</v>
      </c>
      <c r="P260" s="28" t="s">
        <v>463</v>
      </c>
      <c r="W260" s="19">
        <v>193</v>
      </c>
      <c r="X260" s="1">
        <v>1</v>
      </c>
    </row>
    <row r="261" spans="1:40">
      <c r="A261" t="s">
        <v>469</v>
      </c>
      <c r="B261" s="2" t="s">
        <v>470</v>
      </c>
      <c r="F261" s="1">
        <v>740</v>
      </c>
      <c r="G261" s="1">
        <v>4</v>
      </c>
      <c r="P261" s="28" t="s">
        <v>464</v>
      </c>
      <c r="S261" s="19">
        <v>177</v>
      </c>
    </row>
    <row r="262" spans="1:40">
      <c r="A262" s="22" t="s">
        <v>441</v>
      </c>
      <c r="B262" s="2" t="s">
        <v>442</v>
      </c>
      <c r="F262" s="1">
        <v>6332</v>
      </c>
      <c r="G262" s="1">
        <v>56</v>
      </c>
      <c r="P262" s="28" t="s">
        <v>465</v>
      </c>
      <c r="S262" s="19">
        <v>171</v>
      </c>
    </row>
    <row r="263" spans="1:40">
      <c r="A263" t="s">
        <v>444</v>
      </c>
      <c r="B263" s="2" t="s">
        <v>445</v>
      </c>
      <c r="D263" s="1">
        <v>916</v>
      </c>
      <c r="E263" s="1">
        <v>2</v>
      </c>
      <c r="P263" s="28" t="s">
        <v>452</v>
      </c>
      <c r="W263" s="19">
        <v>72</v>
      </c>
    </row>
    <row r="264" spans="1:40">
      <c r="A264" t="s">
        <v>446</v>
      </c>
      <c r="B264" s="2" t="s">
        <v>447</v>
      </c>
      <c r="D264" s="1">
        <v>367</v>
      </c>
      <c r="E264" s="1">
        <v>2</v>
      </c>
    </row>
    <row r="265" spans="1:40">
      <c r="A265" t="s">
        <v>466</v>
      </c>
      <c r="B265" s="2" t="s">
        <v>467</v>
      </c>
      <c r="D265" s="1">
        <v>120</v>
      </c>
      <c r="E265" s="1">
        <v>3</v>
      </c>
    </row>
    <row r="266" spans="1:40">
      <c r="A266" t="s">
        <v>448</v>
      </c>
      <c r="B266" s="2" t="s">
        <v>449</v>
      </c>
      <c r="D266" s="1">
        <v>188</v>
      </c>
      <c r="E266" s="1">
        <v>1</v>
      </c>
    </row>
    <row r="267" spans="1:40">
      <c r="A267" t="s">
        <v>450</v>
      </c>
      <c r="B267" s="2" t="s">
        <v>451</v>
      </c>
      <c r="D267" s="1">
        <v>102</v>
      </c>
      <c r="E267" s="1">
        <v>1</v>
      </c>
    </row>
    <row r="268" spans="1:40">
      <c r="A268" t="s">
        <v>456</v>
      </c>
      <c r="B268" s="2" t="s">
        <v>457</v>
      </c>
      <c r="D268" s="1">
        <v>372</v>
      </c>
      <c r="E268" s="1">
        <v>1</v>
      </c>
      <c r="P268" s="28" t="s">
        <v>455</v>
      </c>
      <c r="W268" s="19">
        <v>989</v>
      </c>
    </row>
    <row r="269" spans="1:40">
      <c r="P269" s="28" t="s">
        <v>459</v>
      </c>
      <c r="Q269" s="41">
        <v>2461</v>
      </c>
    </row>
    <row r="270" spans="1:40" s="9" customFormat="1">
      <c r="B270" s="10"/>
      <c r="C270" s="11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29" t="s">
        <v>460</v>
      </c>
      <c r="Q270" s="43"/>
      <c r="R270" s="42"/>
      <c r="S270" s="20"/>
      <c r="T270" s="12"/>
      <c r="U270" s="20"/>
      <c r="V270" s="12"/>
      <c r="W270" s="20">
        <v>1014</v>
      </c>
      <c r="X270" s="12">
        <v>1</v>
      </c>
      <c r="Y270" s="20"/>
      <c r="Z270" s="12"/>
      <c r="AA270" s="20"/>
      <c r="AB270" s="12"/>
      <c r="AC270" s="20"/>
      <c r="AD270" s="12"/>
      <c r="AE270" s="20"/>
      <c r="AF270" s="12"/>
      <c r="AG270" s="12"/>
      <c r="AH270" s="12"/>
      <c r="AI270" s="12"/>
      <c r="AJ270" s="12"/>
      <c r="AK270" s="12"/>
      <c r="AL270" s="12"/>
      <c r="AM270" s="12"/>
      <c r="AN270" s="12"/>
    </row>
    <row r="271" spans="1:40">
      <c r="A271" s="15" t="s">
        <v>476</v>
      </c>
      <c r="B271" s="2" t="s">
        <v>477</v>
      </c>
      <c r="D271" s="1">
        <v>7360</v>
      </c>
      <c r="E271" s="1">
        <v>3</v>
      </c>
      <c r="P271" s="28" t="s">
        <v>478</v>
      </c>
      <c r="W271" s="19">
        <v>1289</v>
      </c>
    </row>
    <row r="272" spans="1:40">
      <c r="A272" s="15"/>
      <c r="P272" s="28" t="s">
        <v>537</v>
      </c>
      <c r="Q272" s="41">
        <v>2165</v>
      </c>
      <c r="R272" s="42">
        <v>2</v>
      </c>
    </row>
    <row r="273" spans="1:40">
      <c r="A273" s="15"/>
      <c r="P273" s="28" t="s">
        <v>482</v>
      </c>
      <c r="W273" s="19">
        <v>553</v>
      </c>
    </row>
    <row r="274" spans="1:40">
      <c r="A274" s="15" t="s">
        <v>480</v>
      </c>
      <c r="B274" s="2" t="s">
        <v>481</v>
      </c>
      <c r="D274" s="1">
        <v>823</v>
      </c>
      <c r="P274" s="28" t="s">
        <v>483</v>
      </c>
      <c r="W274" s="19">
        <v>583</v>
      </c>
      <c r="X274" s="1">
        <v>2</v>
      </c>
    </row>
    <row r="275" spans="1:40">
      <c r="A275" s="15" t="s">
        <v>484</v>
      </c>
      <c r="B275" s="2" t="s">
        <v>485</v>
      </c>
      <c r="D275" s="1">
        <v>259</v>
      </c>
      <c r="P275" s="28" t="s">
        <v>486</v>
      </c>
      <c r="W275" s="19">
        <v>46</v>
      </c>
      <c r="X275" s="1">
        <v>1</v>
      </c>
    </row>
    <row r="276" spans="1:40" s="9" customFormat="1">
      <c r="A276" s="36" t="s">
        <v>487</v>
      </c>
      <c r="B276" s="10" t="s">
        <v>488</v>
      </c>
      <c r="C276" s="11"/>
      <c r="D276" s="12">
        <v>4428</v>
      </c>
      <c r="E276" s="12">
        <v>2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29" t="s">
        <v>712</v>
      </c>
      <c r="Q276" s="43"/>
      <c r="R276" s="42"/>
      <c r="S276" s="20"/>
      <c r="T276" s="12"/>
      <c r="U276" s="20"/>
      <c r="V276" s="12"/>
      <c r="W276" s="20">
        <v>155</v>
      </c>
      <c r="X276" s="12">
        <v>1</v>
      </c>
      <c r="Y276" s="20"/>
      <c r="Z276" s="12"/>
      <c r="AA276" s="20"/>
      <c r="AB276" s="12"/>
      <c r="AC276" s="20"/>
      <c r="AD276" s="12"/>
      <c r="AE276" s="20"/>
      <c r="AF276" s="12"/>
      <c r="AG276" s="12"/>
      <c r="AH276" s="12"/>
      <c r="AI276" s="12"/>
      <c r="AJ276" s="12"/>
      <c r="AK276" s="12"/>
      <c r="AL276" s="12"/>
      <c r="AM276" s="12"/>
      <c r="AN276" s="12"/>
    </row>
    <row r="277" spans="1:40">
      <c r="A277" s="15"/>
      <c r="P277" s="28" t="s">
        <v>551</v>
      </c>
      <c r="Q277" s="41">
        <v>3108</v>
      </c>
      <c r="R277" s="42">
        <v>1</v>
      </c>
    </row>
    <row r="278" spans="1:40">
      <c r="A278" s="15" t="s">
        <v>552</v>
      </c>
      <c r="B278" s="2" t="s">
        <v>553</v>
      </c>
      <c r="D278" s="1">
        <v>974</v>
      </c>
      <c r="E278" s="1">
        <v>2</v>
      </c>
      <c r="P278" s="28" t="s">
        <v>556</v>
      </c>
      <c r="S278" s="19">
        <v>272</v>
      </c>
    </row>
    <row r="279" spans="1:40">
      <c r="A279" s="36" t="s">
        <v>554</v>
      </c>
      <c r="B279" s="2" t="s">
        <v>555</v>
      </c>
      <c r="D279" s="1">
        <v>245</v>
      </c>
      <c r="E279" s="1">
        <v>1</v>
      </c>
      <c r="P279" s="28" t="s">
        <v>557</v>
      </c>
      <c r="S279" s="19">
        <v>86</v>
      </c>
    </row>
    <row r="280" spans="1:40">
      <c r="A280" s="15" t="s">
        <v>569</v>
      </c>
      <c r="B280" s="2" t="s">
        <v>570</v>
      </c>
      <c r="D280" s="1">
        <v>8095</v>
      </c>
      <c r="E280" s="1">
        <v>4</v>
      </c>
      <c r="P280" s="28" t="s">
        <v>558</v>
      </c>
      <c r="Q280" s="69">
        <v>28933</v>
      </c>
      <c r="R280" s="42">
        <v>3</v>
      </c>
    </row>
    <row r="281" spans="1:40">
      <c r="A281" t="s">
        <v>560</v>
      </c>
      <c r="B281" s="2" t="s">
        <v>709</v>
      </c>
      <c r="D281" s="1">
        <v>3246</v>
      </c>
      <c r="E281" s="1">
        <v>4</v>
      </c>
      <c r="P281" s="28" t="s">
        <v>559</v>
      </c>
      <c r="S281" s="19">
        <v>13255</v>
      </c>
    </row>
    <row r="282" spans="1:40">
      <c r="A282" t="s">
        <v>566</v>
      </c>
      <c r="B282" s="2" t="s">
        <v>567</v>
      </c>
      <c r="D282" s="1">
        <v>2299</v>
      </c>
      <c r="E282" s="1">
        <v>3</v>
      </c>
      <c r="P282" s="28" t="s">
        <v>561</v>
      </c>
      <c r="S282" s="19">
        <v>337</v>
      </c>
      <c r="T282" s="1">
        <v>3</v>
      </c>
    </row>
    <row r="283" spans="1:40">
      <c r="A283" t="s">
        <v>568</v>
      </c>
      <c r="B283" s="2" t="s">
        <v>700</v>
      </c>
      <c r="D283" s="1">
        <v>1327</v>
      </c>
      <c r="E283" s="1">
        <v>2</v>
      </c>
      <c r="P283" s="28" t="s">
        <v>562</v>
      </c>
      <c r="S283" s="19">
        <v>1386</v>
      </c>
      <c r="T283" s="1">
        <v>5</v>
      </c>
    </row>
    <row r="284" spans="1:40">
      <c r="A284" t="s">
        <v>571</v>
      </c>
      <c r="B284" s="2" t="s">
        <v>572</v>
      </c>
      <c r="D284" s="1">
        <v>4613</v>
      </c>
      <c r="E284" s="1">
        <v>4</v>
      </c>
      <c r="P284" s="28" t="s">
        <v>563</v>
      </c>
      <c r="S284" s="19">
        <v>240</v>
      </c>
    </row>
    <row r="285" spans="1:40">
      <c r="A285" t="s">
        <v>573</v>
      </c>
      <c r="B285" s="2" t="s">
        <v>574</v>
      </c>
      <c r="D285" s="1">
        <v>1358</v>
      </c>
      <c r="E285" s="1">
        <v>3</v>
      </c>
      <c r="P285" s="28" t="s">
        <v>564</v>
      </c>
      <c r="S285" s="19">
        <v>1164</v>
      </c>
      <c r="T285" s="1">
        <v>2</v>
      </c>
    </row>
    <row r="286" spans="1:40">
      <c r="A286" t="s">
        <v>576</v>
      </c>
      <c r="B286" s="2" t="s">
        <v>577</v>
      </c>
      <c r="D286" s="1">
        <v>1071</v>
      </c>
      <c r="E286" s="1">
        <v>3</v>
      </c>
      <c r="P286" s="28" t="s">
        <v>708</v>
      </c>
      <c r="S286" s="19">
        <v>835</v>
      </c>
      <c r="T286" s="1">
        <v>1</v>
      </c>
    </row>
    <row r="287" spans="1:40">
      <c r="A287" t="s">
        <v>578</v>
      </c>
      <c r="B287" s="2" t="s">
        <v>579</v>
      </c>
      <c r="D287" s="1">
        <v>1137</v>
      </c>
      <c r="E287" s="1">
        <v>2</v>
      </c>
      <c r="P287" s="28" t="s">
        <v>565</v>
      </c>
      <c r="S287" s="19">
        <v>202</v>
      </c>
    </row>
    <row r="288" spans="1:40">
      <c r="A288" t="s">
        <v>580</v>
      </c>
      <c r="B288" s="2" t="s">
        <v>581</v>
      </c>
      <c r="D288" s="1">
        <v>840</v>
      </c>
      <c r="E288" s="1">
        <v>2</v>
      </c>
      <c r="P288" s="28" t="s">
        <v>584</v>
      </c>
      <c r="Q288" s="41">
        <v>645</v>
      </c>
      <c r="R288" s="42">
        <v>1</v>
      </c>
    </row>
    <row r="289" spans="1:22">
      <c r="A289" t="s">
        <v>582</v>
      </c>
      <c r="B289" s="2" t="s">
        <v>583</v>
      </c>
      <c r="D289" s="1">
        <v>545</v>
      </c>
      <c r="E289" s="1">
        <v>1</v>
      </c>
      <c r="P289" s="28" t="s">
        <v>575</v>
      </c>
      <c r="Q289" s="41">
        <v>1075</v>
      </c>
      <c r="R289" s="42">
        <v>3</v>
      </c>
    </row>
    <row r="290" spans="1:22">
      <c r="A290" s="9" t="s">
        <v>586</v>
      </c>
      <c r="B290" s="2" t="s">
        <v>587</v>
      </c>
      <c r="D290" s="1">
        <v>452</v>
      </c>
      <c r="P290" s="28" t="s">
        <v>585</v>
      </c>
      <c r="Q290" s="41">
        <v>369</v>
      </c>
    </row>
    <row r="291" spans="1:22">
      <c r="A291" t="s">
        <v>588</v>
      </c>
      <c r="B291" s="2" t="s">
        <v>710</v>
      </c>
      <c r="D291" s="1">
        <v>18460</v>
      </c>
      <c r="E291" s="1">
        <v>4</v>
      </c>
      <c r="P291" s="28" t="s">
        <v>589</v>
      </c>
      <c r="S291" s="19" t="s">
        <v>590</v>
      </c>
      <c r="U291" s="19">
        <v>211</v>
      </c>
    </row>
    <row r="292" spans="1:22">
      <c r="A292" t="s">
        <v>593</v>
      </c>
      <c r="B292" s="2" t="s">
        <v>594</v>
      </c>
      <c r="D292" s="1">
        <v>1026</v>
      </c>
      <c r="E292" s="1">
        <v>2</v>
      </c>
      <c r="P292" s="28" t="s">
        <v>591</v>
      </c>
      <c r="U292" s="19">
        <v>925</v>
      </c>
      <c r="V292" s="1">
        <v>1</v>
      </c>
    </row>
    <row r="293" spans="1:22">
      <c r="A293" t="s">
        <v>597</v>
      </c>
      <c r="B293" s="2" t="s">
        <v>598</v>
      </c>
      <c r="D293" s="1">
        <v>230</v>
      </c>
      <c r="P293" s="28" t="s">
        <v>592</v>
      </c>
      <c r="U293" s="19">
        <v>407</v>
      </c>
    </row>
    <row r="294" spans="1:22">
      <c r="P294" s="28" t="s">
        <v>601</v>
      </c>
      <c r="U294" s="19">
        <v>286</v>
      </c>
    </row>
    <row r="295" spans="1:22">
      <c r="P295" s="28" t="s">
        <v>600</v>
      </c>
      <c r="U295" s="19">
        <v>138</v>
      </c>
    </row>
    <row r="296" spans="1:22">
      <c r="P296" s="28" t="s">
        <v>595</v>
      </c>
      <c r="S296" s="19">
        <v>653</v>
      </c>
      <c r="T296" s="1">
        <v>2</v>
      </c>
    </row>
    <row r="297" spans="1:22">
      <c r="P297" s="28" t="s">
        <v>599</v>
      </c>
      <c r="Q297" s="41">
        <v>616</v>
      </c>
      <c r="R297" s="42">
        <v>1</v>
      </c>
    </row>
    <row r="298" spans="1:22">
      <c r="A298" s="9"/>
      <c r="P298" s="28" t="s">
        <v>596</v>
      </c>
      <c r="S298" s="19">
        <v>366</v>
      </c>
      <c r="T298" s="1">
        <v>1</v>
      </c>
    </row>
    <row r="299" spans="1:22">
      <c r="A299" t="s">
        <v>603</v>
      </c>
      <c r="B299" s="2" t="s">
        <v>604</v>
      </c>
      <c r="D299" s="1">
        <v>18277</v>
      </c>
      <c r="E299" s="1">
        <v>8</v>
      </c>
    </row>
    <row r="300" spans="1:22">
      <c r="A300" t="s">
        <v>605</v>
      </c>
      <c r="B300" s="2" t="s">
        <v>606</v>
      </c>
      <c r="D300" s="1">
        <v>14631</v>
      </c>
      <c r="E300" s="1">
        <v>5</v>
      </c>
      <c r="P300" s="28" t="s">
        <v>620</v>
      </c>
      <c r="S300" s="19">
        <v>138</v>
      </c>
      <c r="T300" s="1">
        <v>1</v>
      </c>
    </row>
    <row r="301" spans="1:22">
      <c r="A301" t="s">
        <v>628</v>
      </c>
      <c r="B301" s="2" t="s">
        <v>629</v>
      </c>
      <c r="D301" s="1">
        <v>460</v>
      </c>
      <c r="E301" s="1">
        <v>1</v>
      </c>
    </row>
    <row r="302" spans="1:22">
      <c r="A302" t="s">
        <v>607</v>
      </c>
      <c r="B302" s="2" t="s">
        <v>608</v>
      </c>
      <c r="D302" s="1">
        <v>3023</v>
      </c>
      <c r="E302" s="1">
        <v>3</v>
      </c>
      <c r="P302" s="28" t="s">
        <v>621</v>
      </c>
      <c r="S302" s="19">
        <v>95</v>
      </c>
    </row>
    <row r="303" spans="1:22">
      <c r="A303" t="s">
        <v>677</v>
      </c>
      <c r="B303" s="2" t="s">
        <v>678</v>
      </c>
      <c r="D303" s="1">
        <v>5277</v>
      </c>
      <c r="E303" s="1">
        <v>4</v>
      </c>
    </row>
    <row r="304" spans="1:22">
      <c r="A304" t="s">
        <v>609</v>
      </c>
      <c r="B304" s="2" t="s">
        <v>610</v>
      </c>
      <c r="D304" s="1">
        <v>5075</v>
      </c>
      <c r="E304" s="1">
        <v>7</v>
      </c>
    </row>
    <row r="305" spans="1:23">
      <c r="A305" t="s">
        <v>611</v>
      </c>
      <c r="B305" s="2" t="s">
        <v>612</v>
      </c>
      <c r="D305" s="1">
        <v>5759</v>
      </c>
      <c r="E305" s="1">
        <v>4</v>
      </c>
    </row>
    <row r="306" spans="1:23">
      <c r="A306" t="s">
        <v>632</v>
      </c>
      <c r="B306" s="2" t="s">
        <v>204</v>
      </c>
      <c r="D306" s="1">
        <v>184</v>
      </c>
    </row>
    <row r="307" spans="1:23">
      <c r="A307" t="s">
        <v>630</v>
      </c>
      <c r="B307" s="2" t="s">
        <v>631</v>
      </c>
      <c r="D307" s="1">
        <v>362</v>
      </c>
    </row>
    <row r="308" spans="1:23">
      <c r="A308" t="s">
        <v>624</v>
      </c>
      <c r="B308" s="2" t="s">
        <v>625</v>
      </c>
      <c r="D308" s="1">
        <v>990</v>
      </c>
      <c r="E308" s="1">
        <v>1</v>
      </c>
    </row>
    <row r="309" spans="1:23">
      <c r="A309" t="s">
        <v>613</v>
      </c>
      <c r="B309" s="2" t="s">
        <v>614</v>
      </c>
      <c r="D309" s="1">
        <v>2976</v>
      </c>
      <c r="E309" s="1">
        <v>2</v>
      </c>
      <c r="P309" s="28" t="s">
        <v>615</v>
      </c>
      <c r="S309" s="19">
        <v>1746</v>
      </c>
      <c r="T309" s="1">
        <v>1</v>
      </c>
    </row>
    <row r="310" spans="1:23">
      <c r="A310" t="s">
        <v>616</v>
      </c>
      <c r="B310" s="2" t="s">
        <v>617</v>
      </c>
      <c r="D310" s="1">
        <v>1075</v>
      </c>
      <c r="E310" s="1">
        <v>1</v>
      </c>
    </row>
    <row r="311" spans="1:23">
      <c r="A311" t="s">
        <v>626</v>
      </c>
      <c r="B311" s="2" t="s">
        <v>627</v>
      </c>
      <c r="D311" s="1">
        <v>554</v>
      </c>
      <c r="E311" s="1">
        <v>1</v>
      </c>
    </row>
    <row r="312" spans="1:23">
      <c r="A312" t="s">
        <v>618</v>
      </c>
      <c r="B312" s="2" t="s">
        <v>619</v>
      </c>
      <c r="D312" s="1">
        <v>4788</v>
      </c>
      <c r="E312" s="1">
        <v>3</v>
      </c>
    </row>
    <row r="313" spans="1:23">
      <c r="A313" s="9" t="s">
        <v>622</v>
      </c>
      <c r="B313" s="2" t="s">
        <v>623</v>
      </c>
      <c r="D313" s="1">
        <v>941</v>
      </c>
      <c r="E313" s="1">
        <v>2</v>
      </c>
    </row>
    <row r="314" spans="1:23">
      <c r="A314" t="s">
        <v>633</v>
      </c>
      <c r="B314" s="2" t="s">
        <v>634</v>
      </c>
      <c r="D314" s="34">
        <v>30464</v>
      </c>
      <c r="E314" s="1">
        <v>4</v>
      </c>
      <c r="P314" s="28" t="s">
        <v>647</v>
      </c>
      <c r="W314" s="19">
        <v>1255</v>
      </c>
    </row>
    <row r="315" spans="1:23">
      <c r="A315" t="s">
        <v>635</v>
      </c>
      <c r="B315" s="2" t="s">
        <v>636</v>
      </c>
      <c r="D315" s="1">
        <v>725</v>
      </c>
      <c r="P315" s="28" t="s">
        <v>637</v>
      </c>
      <c r="S315" s="19">
        <v>263</v>
      </c>
    </row>
    <row r="316" spans="1:23">
      <c r="A316" t="s">
        <v>643</v>
      </c>
      <c r="B316" s="2" t="s">
        <v>644</v>
      </c>
      <c r="D316" s="1">
        <v>954</v>
      </c>
      <c r="P316" s="28" t="s">
        <v>638</v>
      </c>
      <c r="U316" s="19">
        <v>1609</v>
      </c>
      <c r="V316" s="1">
        <v>1</v>
      </c>
    </row>
    <row r="317" spans="1:23">
      <c r="A317" t="s">
        <v>645</v>
      </c>
      <c r="B317" s="2" t="s">
        <v>646</v>
      </c>
      <c r="D317" s="1">
        <v>2115</v>
      </c>
      <c r="E317" s="1">
        <v>2</v>
      </c>
      <c r="P317" s="28" t="s">
        <v>642</v>
      </c>
      <c r="U317" s="19">
        <v>3880</v>
      </c>
      <c r="V317" s="1">
        <v>2</v>
      </c>
    </row>
    <row r="318" spans="1:23">
      <c r="A318" t="s">
        <v>649</v>
      </c>
      <c r="B318" s="2" t="s">
        <v>650</v>
      </c>
      <c r="D318" s="1">
        <v>75</v>
      </c>
      <c r="P318" s="28" t="s">
        <v>641</v>
      </c>
      <c r="U318" s="19">
        <v>1747</v>
      </c>
      <c r="V318" s="1">
        <v>2</v>
      </c>
    </row>
    <row r="319" spans="1:23">
      <c r="A319" t="s">
        <v>651</v>
      </c>
      <c r="B319" s="2" t="s">
        <v>652</v>
      </c>
      <c r="D319" s="1">
        <v>86</v>
      </c>
      <c r="P319" s="28" t="s">
        <v>640</v>
      </c>
      <c r="U319" s="19">
        <v>2034</v>
      </c>
      <c r="V319" s="1">
        <v>2</v>
      </c>
    </row>
    <row r="320" spans="1:23">
      <c r="A320" t="s">
        <v>679</v>
      </c>
      <c r="B320" s="2" t="s">
        <v>680</v>
      </c>
      <c r="D320" s="1">
        <v>717</v>
      </c>
      <c r="E320" s="1">
        <v>1</v>
      </c>
      <c r="P320" s="28" t="s">
        <v>639</v>
      </c>
      <c r="U320" s="19">
        <v>3124</v>
      </c>
      <c r="V320" s="1">
        <v>3</v>
      </c>
    </row>
    <row r="321" spans="1:40">
      <c r="A321" s="9"/>
      <c r="P321" s="28" t="s">
        <v>648</v>
      </c>
      <c r="S321" s="19">
        <v>850</v>
      </c>
      <c r="U321" s="19">
        <v>1683</v>
      </c>
      <c r="V321" s="1">
        <v>2</v>
      </c>
    </row>
    <row r="322" spans="1:40">
      <c r="A322" s="15" t="s">
        <v>653</v>
      </c>
      <c r="B322" s="2" t="s">
        <v>654</v>
      </c>
      <c r="D322" s="1">
        <v>5698</v>
      </c>
      <c r="E322" s="1">
        <v>3</v>
      </c>
      <c r="P322" s="28" t="s">
        <v>655</v>
      </c>
      <c r="S322" s="19">
        <v>356</v>
      </c>
      <c r="T322" s="1">
        <v>2</v>
      </c>
    </row>
    <row r="323" spans="1:40">
      <c r="A323" s="36" t="s">
        <v>657</v>
      </c>
      <c r="B323" s="2" t="s">
        <v>658</v>
      </c>
      <c r="D323" s="1">
        <v>148</v>
      </c>
      <c r="P323" s="28" t="s">
        <v>656</v>
      </c>
      <c r="S323" s="19">
        <v>619</v>
      </c>
      <c r="T323" s="1">
        <v>1</v>
      </c>
    </row>
    <row r="324" spans="1:40">
      <c r="A324" s="15" t="s">
        <v>659</v>
      </c>
      <c r="B324" s="2" t="s">
        <v>660</v>
      </c>
      <c r="D324" s="1">
        <v>14032</v>
      </c>
      <c r="E324" s="1">
        <v>3</v>
      </c>
      <c r="P324" s="28" t="s">
        <v>661</v>
      </c>
      <c r="S324" s="19">
        <v>709</v>
      </c>
      <c r="T324" s="1">
        <v>1</v>
      </c>
    </row>
    <row r="325" spans="1:40">
      <c r="P325" s="28" t="s">
        <v>662</v>
      </c>
      <c r="S325" s="19">
        <v>174</v>
      </c>
      <c r="T325" s="1">
        <v>2</v>
      </c>
    </row>
    <row r="326" spans="1:40">
      <c r="P326" s="28" t="s">
        <v>663</v>
      </c>
      <c r="S326" s="19">
        <v>255</v>
      </c>
      <c r="T326" s="1">
        <v>2</v>
      </c>
    </row>
    <row r="327" spans="1:40">
      <c r="P327" s="28" t="s">
        <v>664</v>
      </c>
      <c r="S327" s="19">
        <v>737</v>
      </c>
      <c r="T327" s="1">
        <v>1</v>
      </c>
    </row>
    <row r="328" spans="1:40">
      <c r="P328" s="28" t="s">
        <v>666</v>
      </c>
      <c r="S328" s="19">
        <v>307</v>
      </c>
      <c r="T328" s="1">
        <v>2</v>
      </c>
    </row>
    <row r="329" spans="1:40">
      <c r="A329" s="9"/>
      <c r="P329" s="30" t="s">
        <v>665</v>
      </c>
      <c r="S329" s="19">
        <v>765</v>
      </c>
      <c r="T329" s="1">
        <v>2</v>
      </c>
    </row>
    <row r="330" spans="1:40">
      <c r="A330" s="67" t="s">
        <v>667</v>
      </c>
      <c r="B330" s="2" t="s">
        <v>668</v>
      </c>
      <c r="D330" s="1">
        <v>2561</v>
      </c>
      <c r="P330" s="28" t="s">
        <v>669</v>
      </c>
      <c r="S330" s="19">
        <v>2774</v>
      </c>
    </row>
    <row r="331" spans="1:40">
      <c r="A331" s="67" t="s">
        <v>671</v>
      </c>
      <c r="B331" s="2" t="s">
        <v>672</v>
      </c>
      <c r="D331" s="1">
        <v>1470</v>
      </c>
      <c r="E331" s="1">
        <v>1</v>
      </c>
      <c r="P331" s="28" t="s">
        <v>670</v>
      </c>
      <c r="W331" s="19">
        <v>348</v>
      </c>
    </row>
    <row r="332" spans="1:40">
      <c r="P332" s="28" t="s">
        <v>673</v>
      </c>
      <c r="S332" s="19">
        <v>139</v>
      </c>
    </row>
    <row r="333" spans="1:40" s="9" customFormat="1">
      <c r="B333" s="10"/>
      <c r="C333" s="11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66"/>
      <c r="Q333" s="43"/>
      <c r="R333" s="42"/>
      <c r="S333" s="20"/>
      <c r="T333" s="12"/>
      <c r="U333" s="20"/>
      <c r="V333" s="12"/>
      <c r="W333" s="20"/>
      <c r="X333" s="12"/>
      <c r="Y333" s="20"/>
      <c r="Z333" s="12"/>
      <c r="AA333" s="20"/>
      <c r="AB333" s="12"/>
      <c r="AC333" s="20"/>
      <c r="AD333" s="12"/>
      <c r="AE333" s="20"/>
      <c r="AF333" s="12"/>
      <c r="AG333" s="12"/>
      <c r="AH333" s="12"/>
      <c r="AI333" s="12"/>
      <c r="AJ333" s="12"/>
      <c r="AK333" s="12"/>
      <c r="AL333" s="12"/>
      <c r="AM333" s="12"/>
      <c r="AN333" s="12"/>
    </row>
    <row r="334" spans="1:40">
      <c r="A334" t="s">
        <v>698</v>
      </c>
      <c r="B334" s="2" t="s">
        <v>1</v>
      </c>
      <c r="D334" s="1">
        <v>829</v>
      </c>
    </row>
    <row r="335" spans="1:40" s="9" customFormat="1">
      <c r="B335" s="10"/>
      <c r="C335" s="11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29"/>
      <c r="Q335" s="43"/>
      <c r="R335" s="47"/>
      <c r="S335" s="20"/>
      <c r="T335" s="12"/>
      <c r="U335" s="20"/>
      <c r="V335" s="12"/>
      <c r="W335" s="20"/>
      <c r="X335" s="12"/>
      <c r="Y335" s="20"/>
      <c r="Z335" s="12"/>
      <c r="AA335" s="20"/>
      <c r="AB335" s="12"/>
      <c r="AC335" s="20"/>
      <c r="AD335" s="12"/>
      <c r="AE335" s="20"/>
      <c r="AF335" s="12"/>
      <c r="AG335" s="12"/>
      <c r="AH335" s="12"/>
      <c r="AI335" s="12"/>
      <c r="AJ335" s="12"/>
      <c r="AK335" s="12"/>
      <c r="AL335" s="12"/>
      <c r="AM335" s="12"/>
      <c r="AN335" s="12"/>
    </row>
    <row r="336" spans="1:40">
      <c r="P336" s="28" t="s">
        <v>536</v>
      </c>
      <c r="Q336" s="41">
        <v>955</v>
      </c>
      <c r="U336" s="19">
        <v>10735</v>
      </c>
      <c r="V336" s="1">
        <v>4</v>
      </c>
      <c r="W336" s="19">
        <v>1857</v>
      </c>
    </row>
    <row r="337" spans="1:29">
      <c r="A337" t="s">
        <v>494</v>
      </c>
      <c r="B337" s="16" t="s">
        <v>495</v>
      </c>
      <c r="N337" s="1">
        <v>12889</v>
      </c>
      <c r="O337" s="1">
        <v>6</v>
      </c>
      <c r="P337" s="28" t="s">
        <v>496</v>
      </c>
      <c r="Q337" s="41">
        <v>649</v>
      </c>
      <c r="W337" s="19">
        <v>649</v>
      </c>
    </row>
    <row r="338" spans="1:29">
      <c r="B338" s="16"/>
      <c r="P338" s="28" t="s">
        <v>518</v>
      </c>
      <c r="U338" s="19">
        <v>609</v>
      </c>
      <c r="V338" s="1">
        <v>2</v>
      </c>
    </row>
    <row r="339" spans="1:29">
      <c r="B339" s="16"/>
      <c r="P339" s="28" t="s">
        <v>516</v>
      </c>
      <c r="U339" s="19">
        <v>2202</v>
      </c>
      <c r="V339" s="1">
        <v>3</v>
      </c>
    </row>
    <row r="340" spans="1:29">
      <c r="A340" t="s">
        <v>498</v>
      </c>
      <c r="B340" s="2" t="s">
        <v>499</v>
      </c>
      <c r="N340" s="1">
        <v>3166</v>
      </c>
      <c r="O340" s="1">
        <v>3</v>
      </c>
      <c r="P340" s="28" t="s">
        <v>517</v>
      </c>
      <c r="AC340" s="19">
        <v>308</v>
      </c>
    </row>
    <row r="341" spans="1:29">
      <c r="A341" t="s">
        <v>504</v>
      </c>
      <c r="B341" s="2" t="s">
        <v>505</v>
      </c>
      <c r="D341" s="1">
        <v>954</v>
      </c>
      <c r="P341" s="28" t="s">
        <v>500</v>
      </c>
      <c r="S341" s="19">
        <v>355</v>
      </c>
      <c r="U341" s="19">
        <v>951</v>
      </c>
    </row>
    <row r="342" spans="1:29">
      <c r="P342" s="28" t="s">
        <v>501</v>
      </c>
      <c r="W342" s="19">
        <v>537</v>
      </c>
    </row>
    <row r="343" spans="1:29">
      <c r="A343" t="s">
        <v>502</v>
      </c>
      <c r="B343" s="2" t="s">
        <v>503</v>
      </c>
      <c r="D343" s="1">
        <v>487</v>
      </c>
      <c r="E343" s="1">
        <v>1</v>
      </c>
      <c r="P343" s="28" t="s">
        <v>502</v>
      </c>
      <c r="U343" s="19">
        <v>1003</v>
      </c>
      <c r="V343" s="1">
        <v>3</v>
      </c>
    </row>
    <row r="344" spans="1:29">
      <c r="A344" t="s">
        <v>506</v>
      </c>
      <c r="B344" s="2" t="s">
        <v>507</v>
      </c>
      <c r="D344" s="1">
        <v>754</v>
      </c>
      <c r="E344" s="1">
        <v>1</v>
      </c>
      <c r="P344" s="28" t="s">
        <v>508</v>
      </c>
      <c r="S344" s="19">
        <v>230</v>
      </c>
      <c r="U344" s="19">
        <v>1444</v>
      </c>
      <c r="V344" s="1">
        <v>3</v>
      </c>
    </row>
    <row r="345" spans="1:29">
      <c r="A345" t="s">
        <v>509</v>
      </c>
      <c r="B345" s="2" t="s">
        <v>703</v>
      </c>
      <c r="D345" s="1">
        <v>1044</v>
      </c>
      <c r="E345" s="1">
        <v>2</v>
      </c>
      <c r="P345" s="28" t="s">
        <v>510</v>
      </c>
      <c r="U345" s="19">
        <v>944</v>
      </c>
      <c r="V345" s="1">
        <v>2</v>
      </c>
    </row>
    <row r="346" spans="1:29">
      <c r="P346" s="28" t="s">
        <v>511</v>
      </c>
      <c r="U346" s="19">
        <v>1388</v>
      </c>
      <c r="V346" s="1">
        <v>3</v>
      </c>
    </row>
    <row r="347" spans="1:29">
      <c r="A347" t="s">
        <v>519</v>
      </c>
      <c r="B347" s="2" t="s">
        <v>520</v>
      </c>
      <c r="N347" s="1">
        <v>530</v>
      </c>
      <c r="P347" s="28" t="s">
        <v>512</v>
      </c>
      <c r="U347" s="19">
        <v>490</v>
      </c>
      <c r="V347" s="1">
        <v>2</v>
      </c>
    </row>
    <row r="348" spans="1:29">
      <c r="P348" s="28" t="s">
        <v>549</v>
      </c>
      <c r="U348" s="19">
        <v>909</v>
      </c>
      <c r="V348" s="1">
        <v>2</v>
      </c>
    </row>
    <row r="349" spans="1:29">
      <c r="P349" s="28" t="s">
        <v>513</v>
      </c>
      <c r="U349" s="19">
        <v>1332</v>
      </c>
      <c r="V349" s="1">
        <v>5</v>
      </c>
    </row>
    <row r="350" spans="1:29">
      <c r="P350" s="28" t="s">
        <v>514</v>
      </c>
      <c r="U350" s="19">
        <v>249</v>
      </c>
      <c r="V350" s="1">
        <v>1</v>
      </c>
    </row>
    <row r="351" spans="1:29">
      <c r="P351" s="28" t="s">
        <v>515</v>
      </c>
      <c r="U351" s="19">
        <v>444</v>
      </c>
      <c r="V351" s="1">
        <v>4</v>
      </c>
    </row>
    <row r="352" spans="1:29">
      <c r="P352" s="28" t="s">
        <v>521</v>
      </c>
      <c r="U352" s="19">
        <v>864</v>
      </c>
      <c r="V352" s="1">
        <v>3</v>
      </c>
    </row>
    <row r="353" spans="1:30">
      <c r="P353" s="28" t="s">
        <v>522</v>
      </c>
      <c r="U353" s="19">
        <v>144</v>
      </c>
      <c r="V353" s="1">
        <v>1</v>
      </c>
    </row>
    <row r="354" spans="1:30">
      <c r="A354" t="s">
        <v>524</v>
      </c>
      <c r="B354" s="2" t="s">
        <v>711</v>
      </c>
      <c r="D354" s="1">
        <v>27127</v>
      </c>
      <c r="E354" s="1">
        <v>6</v>
      </c>
      <c r="P354" s="28" t="s">
        <v>525</v>
      </c>
      <c r="U354" s="19">
        <v>1724</v>
      </c>
      <c r="V354" s="1">
        <v>2</v>
      </c>
    </row>
    <row r="355" spans="1:30">
      <c r="A355" t="s">
        <v>527</v>
      </c>
      <c r="B355" s="2" t="s">
        <v>528</v>
      </c>
      <c r="D355" s="1">
        <v>1602</v>
      </c>
      <c r="E355" s="1">
        <v>2</v>
      </c>
      <c r="P355" s="28" t="s">
        <v>533</v>
      </c>
      <c r="S355" s="19">
        <v>940</v>
      </c>
      <c r="AC355" s="19">
        <v>3621</v>
      </c>
      <c r="AD355" s="1">
        <v>2</v>
      </c>
    </row>
    <row r="356" spans="1:30">
      <c r="P356" s="28" t="s">
        <v>526</v>
      </c>
      <c r="U356" s="19">
        <v>403</v>
      </c>
      <c r="V356" s="1">
        <v>1</v>
      </c>
    </row>
    <row r="357" spans="1:30">
      <c r="P357" s="28" t="s">
        <v>534</v>
      </c>
      <c r="AC357" s="19">
        <v>986</v>
      </c>
    </row>
    <row r="358" spans="1:30">
      <c r="P358" s="28" t="s">
        <v>529</v>
      </c>
      <c r="AC358" s="19">
        <v>1118</v>
      </c>
      <c r="AD358" s="1">
        <v>1</v>
      </c>
    </row>
    <row r="359" spans="1:30">
      <c r="P359" s="28" t="s">
        <v>535</v>
      </c>
      <c r="S359" s="19">
        <v>2212</v>
      </c>
      <c r="T359" s="1">
        <v>4</v>
      </c>
      <c r="Z359" s="1" t="s">
        <v>531</v>
      </c>
    </row>
  </sheetData>
  <sortState ref="A149:AK159">
    <sortCondition ref="A149"/>
  </sortState>
  <hyperlinks>
    <hyperlink ref="P77" r:id="rId1"/>
    <hyperlink ref="B86" r:id="rId2"/>
    <hyperlink ref="B337" r:id="rId3"/>
  </hyperlinks>
  <pageMargins left="0.7" right="0.7" top="0.75" bottom="0.75" header="0.3" footer="0.3"/>
  <pageSetup paperSize="9" orientation="portrait" horizontalDpi="200" verticalDpi="20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>
      <selection activeCell="C2" sqref="C2"/>
    </sheetView>
  </sheetViews>
  <sheetFormatPr defaultColWidth="11.42578125" defaultRowHeight="15"/>
  <cols>
    <col min="4" max="4" width="8.7109375" style="51" customWidth="1"/>
    <col min="5" max="5" width="10.140625" style="74" customWidth="1"/>
    <col min="6" max="6" width="8.7109375" style="74" customWidth="1"/>
    <col min="7" max="7" width="8.7109375" style="51" customWidth="1"/>
    <col min="8" max="8" width="9.42578125" style="74" customWidth="1"/>
    <col min="9" max="9" width="8.7109375" style="74" customWidth="1"/>
    <col min="10" max="10" width="8.7109375" style="51" customWidth="1"/>
    <col min="11" max="11" width="10.140625" style="74" customWidth="1"/>
    <col min="12" max="12" width="8.7109375" style="74" customWidth="1"/>
    <col min="13" max="13" width="8.7109375" style="51" customWidth="1"/>
    <col min="14" max="15" width="8.7109375" style="74" customWidth="1"/>
    <col min="16" max="16" width="11.42578125" style="71"/>
    <col min="17" max="17" width="11.42578125" style="67"/>
    <col min="18" max="18" width="11.42578125" style="74"/>
  </cols>
  <sheetData>
    <row r="1" spans="1:22">
      <c r="A1" s="5" t="s">
        <v>719</v>
      </c>
      <c r="B1" s="6"/>
      <c r="C1" s="7"/>
      <c r="D1" s="73" t="s">
        <v>721</v>
      </c>
      <c r="E1" s="8"/>
      <c r="F1" s="8"/>
      <c r="G1" s="18"/>
      <c r="H1" s="8" t="s">
        <v>1</v>
      </c>
      <c r="I1" s="70"/>
      <c r="J1" s="72"/>
      <c r="K1" s="8" t="s">
        <v>409</v>
      </c>
      <c r="L1" s="8"/>
      <c r="M1" s="18"/>
      <c r="N1" s="8" t="s">
        <v>723</v>
      </c>
      <c r="O1" s="8"/>
      <c r="P1" s="35"/>
      <c r="Q1" s="76" t="s">
        <v>763</v>
      </c>
      <c r="R1" s="8"/>
      <c r="S1" s="8"/>
      <c r="T1" s="8" t="s">
        <v>754</v>
      </c>
    </row>
    <row r="2" spans="1:22">
      <c r="A2" s="5"/>
      <c r="B2" s="79">
        <f>+E2+H2+K2+N2+Q2+T2</f>
        <v>2010567</v>
      </c>
      <c r="C2" s="79">
        <f>+F2+I2+L2+O2+R2+U2</f>
        <v>2683</v>
      </c>
      <c r="D2" s="73"/>
      <c r="E2" s="8">
        <f>SUM(E3:E22)</f>
        <v>1094992</v>
      </c>
      <c r="F2" s="8">
        <f>SUM(F3:F22)</f>
        <v>1308</v>
      </c>
      <c r="G2" s="18"/>
      <c r="H2" s="8">
        <f>SUM(H3:H22)</f>
        <v>315780</v>
      </c>
      <c r="I2" s="8">
        <f>SUM(I3:I22)</f>
        <v>233</v>
      </c>
      <c r="J2" s="18"/>
      <c r="K2" s="8">
        <f>SUM(K3:K22)</f>
        <v>539553</v>
      </c>
      <c r="L2" s="8">
        <f>SUM(L3:L22)</f>
        <v>1079</v>
      </c>
      <c r="M2" s="18"/>
      <c r="N2" s="8">
        <f>SUM(N3:N22)</f>
        <v>6910</v>
      </c>
      <c r="O2" s="8">
        <f>SUM(O3:O22)</f>
        <v>9</v>
      </c>
      <c r="P2" s="18"/>
      <c r="Q2" s="8">
        <f>SUM(Q3:Q22)</f>
        <v>42252</v>
      </c>
      <c r="R2" s="8">
        <f>SUM(R3:R22)</f>
        <v>34</v>
      </c>
      <c r="S2" s="8"/>
      <c r="T2" s="8">
        <f>SUM(T3:T22)</f>
        <v>11080</v>
      </c>
      <c r="U2" s="8">
        <f>SUM(U3:U22)</f>
        <v>20</v>
      </c>
      <c r="V2" s="8"/>
    </row>
    <row r="3" spans="1:22">
      <c r="A3" t="s">
        <v>720</v>
      </c>
      <c r="D3" s="51" t="s">
        <v>722</v>
      </c>
      <c r="E3" s="74">
        <v>302672</v>
      </c>
      <c r="F3" s="74">
        <v>528</v>
      </c>
      <c r="G3" s="51" t="s">
        <v>1</v>
      </c>
      <c r="H3" s="74">
        <v>49719</v>
      </c>
      <c r="I3" s="74">
        <v>35</v>
      </c>
      <c r="J3" s="51" t="s">
        <v>726</v>
      </c>
      <c r="K3" s="74">
        <v>166752</v>
      </c>
      <c r="L3" s="74">
        <v>471</v>
      </c>
      <c r="M3" s="51" t="s">
        <v>723</v>
      </c>
      <c r="N3" s="74">
        <v>2340</v>
      </c>
      <c r="O3" s="74">
        <v>1</v>
      </c>
    </row>
    <row r="4" spans="1:22">
      <c r="A4" t="s">
        <v>724</v>
      </c>
      <c r="G4" s="51" t="s">
        <v>725</v>
      </c>
      <c r="H4" s="75">
        <v>29596</v>
      </c>
      <c r="I4" s="74">
        <v>25</v>
      </c>
      <c r="J4" s="51" t="s">
        <v>727</v>
      </c>
      <c r="K4" s="74">
        <f>33005+12985</f>
        <v>45990</v>
      </c>
      <c r="L4" s="74">
        <v>66</v>
      </c>
      <c r="M4" s="51" t="s">
        <v>728</v>
      </c>
      <c r="N4" s="74">
        <v>677</v>
      </c>
      <c r="O4" s="74">
        <v>3</v>
      </c>
    </row>
    <row r="5" spans="1:22">
      <c r="A5" t="s">
        <v>5</v>
      </c>
      <c r="D5" s="51" t="s">
        <v>729</v>
      </c>
      <c r="E5" s="74">
        <v>14956</v>
      </c>
      <c r="F5" s="74">
        <v>16</v>
      </c>
      <c r="G5" s="51" t="s">
        <v>731</v>
      </c>
      <c r="H5" s="74">
        <v>39105</v>
      </c>
      <c r="I5" s="74">
        <v>20</v>
      </c>
      <c r="J5" s="51" t="s">
        <v>730</v>
      </c>
      <c r="K5" s="74">
        <v>50644</v>
      </c>
      <c r="L5" s="74">
        <v>106</v>
      </c>
      <c r="M5" s="51" t="s">
        <v>723</v>
      </c>
      <c r="N5" s="74">
        <v>320</v>
      </c>
    </row>
    <row r="6" spans="1:22">
      <c r="A6" t="s">
        <v>233</v>
      </c>
      <c r="D6" s="51" t="s">
        <v>729</v>
      </c>
      <c r="E6" s="74">
        <v>26552</v>
      </c>
      <c r="F6" s="74">
        <v>22</v>
      </c>
      <c r="G6" s="51" t="s">
        <v>731</v>
      </c>
      <c r="H6" s="74">
        <v>589</v>
      </c>
      <c r="I6" s="74">
        <v>1</v>
      </c>
      <c r="J6" s="51" t="s">
        <v>732</v>
      </c>
      <c r="K6" s="74">
        <v>357</v>
      </c>
    </row>
    <row r="7" spans="1:22">
      <c r="A7" t="s">
        <v>733</v>
      </c>
      <c r="D7" s="51" t="s">
        <v>729</v>
      </c>
      <c r="E7" s="74">
        <v>30616</v>
      </c>
      <c r="F7" s="74">
        <v>13</v>
      </c>
      <c r="G7" s="51" t="s">
        <v>731</v>
      </c>
      <c r="H7" s="74">
        <v>13748</v>
      </c>
      <c r="I7" s="74">
        <v>16</v>
      </c>
      <c r="J7" s="51" t="s">
        <v>735</v>
      </c>
      <c r="K7" s="74">
        <v>3309</v>
      </c>
      <c r="L7" s="74">
        <v>3</v>
      </c>
      <c r="P7" s="71" t="s">
        <v>761</v>
      </c>
      <c r="Q7" s="67">
        <v>2437</v>
      </c>
      <c r="R7" s="74">
        <v>2</v>
      </c>
      <c r="S7" t="s">
        <v>754</v>
      </c>
      <c r="T7">
        <v>11080</v>
      </c>
      <c r="U7">
        <v>20</v>
      </c>
    </row>
    <row r="8" spans="1:22">
      <c r="D8" s="71" t="s">
        <v>734</v>
      </c>
      <c r="E8" s="74">
        <v>11794</v>
      </c>
      <c r="F8" s="74">
        <v>5</v>
      </c>
      <c r="P8" s="71" t="s">
        <v>762</v>
      </c>
      <c r="Q8" s="67">
        <v>598</v>
      </c>
      <c r="R8" s="74">
        <v>1</v>
      </c>
    </row>
    <row r="9" spans="1:22">
      <c r="A9" t="s">
        <v>45</v>
      </c>
      <c r="D9" s="51" t="s">
        <v>729</v>
      </c>
      <c r="E9" s="74">
        <v>6801</v>
      </c>
      <c r="F9" s="74">
        <v>2</v>
      </c>
      <c r="G9" s="51" t="s">
        <v>731</v>
      </c>
      <c r="H9" s="74">
        <v>2629</v>
      </c>
      <c r="I9" s="74">
        <v>1</v>
      </c>
      <c r="J9" s="51" t="s">
        <v>409</v>
      </c>
      <c r="K9" s="74">
        <v>4424</v>
      </c>
      <c r="L9" s="74">
        <v>6</v>
      </c>
      <c r="M9" s="51" t="s">
        <v>723</v>
      </c>
      <c r="N9" s="74">
        <v>585</v>
      </c>
      <c r="O9" s="74">
        <v>2</v>
      </c>
      <c r="Q9" s="77"/>
      <c r="R9" s="77"/>
    </row>
    <row r="10" spans="1:22">
      <c r="A10" t="s">
        <v>738</v>
      </c>
      <c r="D10" s="51" t="s">
        <v>729</v>
      </c>
      <c r="E10" s="74">
        <v>60051</v>
      </c>
      <c r="F10" s="74">
        <v>174</v>
      </c>
      <c r="J10" s="51" t="s">
        <v>739</v>
      </c>
      <c r="K10" s="74">
        <v>18269</v>
      </c>
      <c r="L10" s="74">
        <v>41</v>
      </c>
      <c r="M10" s="51" t="s">
        <v>723</v>
      </c>
      <c r="N10" s="74">
        <v>1727</v>
      </c>
      <c r="O10" s="74">
        <v>3</v>
      </c>
      <c r="P10" s="71" t="s">
        <v>740</v>
      </c>
      <c r="Q10" s="77">
        <v>333</v>
      </c>
      <c r="R10" s="77">
        <v>1</v>
      </c>
    </row>
    <row r="11" spans="1:22">
      <c r="A11" t="s">
        <v>741</v>
      </c>
      <c r="D11" s="51" t="s">
        <v>743</v>
      </c>
      <c r="E11" s="74">
        <v>7073</v>
      </c>
      <c r="F11" s="74">
        <v>6</v>
      </c>
      <c r="G11" s="51" t="s">
        <v>731</v>
      </c>
      <c r="H11" s="74">
        <v>32438</v>
      </c>
      <c r="I11" s="74">
        <v>35</v>
      </c>
      <c r="J11" s="51" t="s">
        <v>742</v>
      </c>
      <c r="K11" s="74">
        <f>70477+1929</f>
        <v>72406</v>
      </c>
      <c r="L11" s="74">
        <v>173</v>
      </c>
      <c r="P11" s="71" t="s">
        <v>744</v>
      </c>
      <c r="Q11" s="67">
        <v>2727</v>
      </c>
      <c r="R11" s="74">
        <v>19</v>
      </c>
    </row>
    <row r="12" spans="1:22">
      <c r="A12" t="s">
        <v>736</v>
      </c>
      <c r="D12" s="51" t="s">
        <v>737</v>
      </c>
      <c r="E12" s="74">
        <v>327869</v>
      </c>
      <c r="F12" s="74">
        <v>258</v>
      </c>
      <c r="G12" s="51" t="s">
        <v>731</v>
      </c>
      <c r="H12" s="74">
        <v>29772</v>
      </c>
      <c r="I12" s="74">
        <v>20</v>
      </c>
    </row>
    <row r="13" spans="1:22">
      <c r="A13" t="s">
        <v>745</v>
      </c>
      <c r="D13" s="51" t="s">
        <v>746</v>
      </c>
      <c r="E13" s="74">
        <v>84361</v>
      </c>
      <c r="F13" s="74">
        <v>65</v>
      </c>
      <c r="G13" s="51" t="s">
        <v>731</v>
      </c>
      <c r="H13" s="74">
        <v>5007</v>
      </c>
      <c r="I13" s="74">
        <v>9</v>
      </c>
      <c r="J13" s="51" t="s">
        <v>747</v>
      </c>
      <c r="K13" s="74">
        <v>1532</v>
      </c>
    </row>
    <row r="14" spans="1:22">
      <c r="A14" t="s">
        <v>750</v>
      </c>
      <c r="D14" s="51" t="s">
        <v>729</v>
      </c>
      <c r="E14" s="74">
        <v>27163</v>
      </c>
      <c r="F14" s="74">
        <v>64</v>
      </c>
      <c r="G14" s="51" t="s">
        <v>731</v>
      </c>
      <c r="H14" s="74">
        <v>1848</v>
      </c>
      <c r="I14" s="74">
        <v>3</v>
      </c>
      <c r="J14" s="51" t="s">
        <v>409</v>
      </c>
      <c r="K14" s="74">
        <v>3779</v>
      </c>
      <c r="L14" s="74">
        <v>16</v>
      </c>
    </row>
    <row r="15" spans="1:22">
      <c r="A15" t="s">
        <v>757</v>
      </c>
      <c r="D15" s="51" t="s">
        <v>758</v>
      </c>
      <c r="E15" s="74">
        <v>35684</v>
      </c>
      <c r="F15" s="74">
        <v>40</v>
      </c>
      <c r="G15" s="51" t="s">
        <v>731</v>
      </c>
      <c r="H15" s="74">
        <v>3514</v>
      </c>
      <c r="I15" s="74">
        <v>1</v>
      </c>
      <c r="J15" s="51" t="s">
        <v>759</v>
      </c>
      <c r="K15" s="74">
        <v>4836</v>
      </c>
      <c r="L15" s="74">
        <v>6</v>
      </c>
      <c r="P15" s="71" t="s">
        <v>760</v>
      </c>
      <c r="Q15" s="67">
        <f>25290+10651</f>
        <v>35941</v>
      </c>
      <c r="R15" s="74">
        <v>11</v>
      </c>
    </row>
    <row r="16" spans="1:22">
      <c r="A16" t="s">
        <v>357</v>
      </c>
      <c r="D16" s="51" t="s">
        <v>729</v>
      </c>
      <c r="E16" s="74">
        <v>86209</v>
      </c>
      <c r="F16" s="74">
        <v>68</v>
      </c>
      <c r="G16" s="51" t="s">
        <v>725</v>
      </c>
      <c r="H16" s="74">
        <v>45077</v>
      </c>
      <c r="I16" s="74">
        <v>44</v>
      </c>
      <c r="J16" s="51" t="s">
        <v>751</v>
      </c>
      <c r="K16" s="74">
        <f>67084+14427</f>
        <v>81511</v>
      </c>
      <c r="L16" s="74">
        <v>31</v>
      </c>
      <c r="M16" s="51" t="s">
        <v>723</v>
      </c>
      <c r="N16" s="74">
        <v>1261</v>
      </c>
    </row>
    <row r="17" spans="1:21">
      <c r="A17" t="s">
        <v>337</v>
      </c>
      <c r="D17" s="51" t="s">
        <v>729</v>
      </c>
      <c r="E17" s="74">
        <v>10280</v>
      </c>
      <c r="F17" s="74">
        <v>7</v>
      </c>
      <c r="G17" s="51" t="s">
        <v>752</v>
      </c>
      <c r="H17" s="74">
        <v>20327</v>
      </c>
      <c r="I17" s="74">
        <v>3</v>
      </c>
      <c r="J17" s="51" t="s">
        <v>753</v>
      </c>
      <c r="K17" s="74">
        <f>16782+4533</f>
        <v>21315</v>
      </c>
      <c r="L17" s="74">
        <v>19</v>
      </c>
    </row>
    <row r="18" spans="1:21">
      <c r="A18" t="s">
        <v>145</v>
      </c>
      <c r="D18" s="51" t="s">
        <v>729</v>
      </c>
      <c r="E18" s="74">
        <v>281</v>
      </c>
      <c r="G18" s="51" t="s">
        <v>725</v>
      </c>
      <c r="H18" s="74">
        <v>7110</v>
      </c>
      <c r="I18" s="74">
        <v>3</v>
      </c>
      <c r="J18" s="51" t="s">
        <v>748</v>
      </c>
      <c r="K18" s="74">
        <f>10972+1519</f>
        <v>12491</v>
      </c>
      <c r="L18" s="74">
        <v>19</v>
      </c>
      <c r="P18" s="71" t="s">
        <v>749</v>
      </c>
      <c r="Q18" s="67">
        <v>216</v>
      </c>
    </row>
    <row r="19" spans="1:21">
      <c r="A19" t="s">
        <v>156</v>
      </c>
      <c r="D19" s="51" t="s">
        <v>729</v>
      </c>
      <c r="E19" s="74">
        <v>6147</v>
      </c>
      <c r="F19" s="74">
        <v>5</v>
      </c>
      <c r="G19" s="51" t="s">
        <v>725</v>
      </c>
      <c r="H19" s="74">
        <v>995</v>
      </c>
      <c r="I19" s="74">
        <v>1</v>
      </c>
      <c r="J19" s="51" t="s">
        <v>409</v>
      </c>
      <c r="K19" s="74">
        <v>2465</v>
      </c>
      <c r="L19" s="74">
        <v>10</v>
      </c>
    </row>
    <row r="20" spans="1:21">
      <c r="A20" t="s">
        <v>755</v>
      </c>
      <c r="D20" s="51" t="s">
        <v>729</v>
      </c>
      <c r="E20" s="74">
        <f>52294+3276</f>
        <v>55570</v>
      </c>
      <c r="F20" s="74">
        <v>35</v>
      </c>
      <c r="G20" s="51" t="s">
        <v>731</v>
      </c>
      <c r="H20" s="74">
        <v>34306</v>
      </c>
      <c r="I20" s="74">
        <v>16</v>
      </c>
      <c r="J20" s="51" t="s">
        <v>756</v>
      </c>
      <c r="K20" s="74">
        <v>49473</v>
      </c>
      <c r="L20" s="74">
        <v>112</v>
      </c>
    </row>
    <row r="21" spans="1:21">
      <c r="A21" t="s">
        <v>699</v>
      </c>
      <c r="D21" s="51" t="s">
        <v>729</v>
      </c>
      <c r="E21" s="74">
        <v>505</v>
      </c>
    </row>
    <row r="22" spans="1:21">
      <c r="A22" t="s">
        <v>698</v>
      </c>
      <c r="D22" s="51" t="s">
        <v>729</v>
      </c>
      <c r="E22" s="74">
        <v>408</v>
      </c>
    </row>
    <row r="24" spans="1:21">
      <c r="Q24" s="67">
        <f>+Q15+Q22+Q23</f>
        <v>35941</v>
      </c>
      <c r="R24" s="80">
        <f>+R15+R22+R23</f>
        <v>11</v>
      </c>
    </row>
    <row r="32" spans="1:21">
      <c r="B32">
        <v>227678</v>
      </c>
      <c r="E32" s="78">
        <f>+E2/$B$32</f>
        <v>4.8093886980735956</v>
      </c>
      <c r="H32" s="78">
        <f>+H2/$B$32</f>
        <v>1.3869587751122199</v>
      </c>
      <c r="K32" s="78">
        <f>+K2/$B$32</f>
        <v>2.3698073595165101</v>
      </c>
      <c r="N32" s="78">
        <f>+N2/$B$32</f>
        <v>3.0349880093816707E-2</v>
      </c>
      <c r="Q32" s="78">
        <f>+Q2/$B$32</f>
        <v>0.18557787752879065</v>
      </c>
      <c r="U32" s="78">
        <f>+U2/$B$32</f>
        <v>8.7843357724505663E-5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98"/>
  <sheetViews>
    <sheetView tabSelected="1" topLeftCell="A57" zoomScale="90" zoomScaleNormal="90" workbookViewId="0">
      <selection activeCell="B99" sqref="B99"/>
    </sheetView>
  </sheetViews>
  <sheetFormatPr defaultColWidth="11.42578125" defaultRowHeight="15"/>
  <cols>
    <col min="1" max="1" width="11.42578125" style="74"/>
    <col min="3" max="20" width="6.85546875" style="74" customWidth="1"/>
  </cols>
  <sheetData>
    <row r="1" spans="1:20">
      <c r="B1" t="s">
        <v>764</v>
      </c>
    </row>
    <row r="2" spans="1:20">
      <c r="B2" s="81"/>
      <c r="C2" s="82" t="s">
        <v>793</v>
      </c>
      <c r="D2" s="82" t="s">
        <v>794</v>
      </c>
      <c r="E2" s="82" t="s">
        <v>796</v>
      </c>
      <c r="F2" s="82" t="s">
        <v>797</v>
      </c>
      <c r="G2" s="82" t="s">
        <v>799</v>
      </c>
      <c r="H2" s="82" t="s">
        <v>801</v>
      </c>
      <c r="I2" s="82" t="s">
        <v>802</v>
      </c>
      <c r="J2" s="82" t="s">
        <v>803</v>
      </c>
      <c r="K2" s="82" t="s">
        <v>805</v>
      </c>
      <c r="L2" s="82" t="s">
        <v>807</v>
      </c>
      <c r="M2" s="82" t="s">
        <v>809</v>
      </c>
      <c r="N2" s="82" t="s">
        <v>810</v>
      </c>
      <c r="O2" s="82" t="s">
        <v>811</v>
      </c>
      <c r="P2" s="82" t="s">
        <v>813</v>
      </c>
      <c r="Q2" s="82" t="s">
        <v>819</v>
      </c>
      <c r="R2" s="82" t="s">
        <v>821</v>
      </c>
      <c r="S2" s="82" t="s">
        <v>822</v>
      </c>
      <c r="T2" s="82" t="s">
        <v>824</v>
      </c>
    </row>
    <row r="3" spans="1:20">
      <c r="A3" s="83">
        <f>SUM(C3:T3)</f>
        <v>109</v>
      </c>
      <c r="B3" s="84" t="s">
        <v>768</v>
      </c>
      <c r="C3" s="83">
        <v>21</v>
      </c>
      <c r="D3" s="83">
        <v>3</v>
      </c>
      <c r="E3" s="83">
        <v>3</v>
      </c>
      <c r="F3" s="83">
        <v>1</v>
      </c>
      <c r="G3" s="83">
        <v>5</v>
      </c>
      <c r="H3" s="83">
        <v>1</v>
      </c>
      <c r="I3" s="83">
        <v>6</v>
      </c>
      <c r="J3" s="83">
        <v>9</v>
      </c>
      <c r="K3" s="83">
        <v>16</v>
      </c>
      <c r="L3" s="83">
        <v>8</v>
      </c>
      <c r="M3" s="83">
        <v>5</v>
      </c>
      <c r="N3" s="83">
        <v>2</v>
      </c>
      <c r="O3" s="83">
        <v>7</v>
      </c>
      <c r="P3" s="83">
        <v>15</v>
      </c>
      <c r="Q3" s="83">
        <v>3</v>
      </c>
      <c r="R3" s="83">
        <v>1</v>
      </c>
      <c r="S3" s="83">
        <v>1</v>
      </c>
      <c r="T3" s="83">
        <v>2</v>
      </c>
    </row>
    <row r="4" spans="1:20">
      <c r="A4" s="74">
        <f t="shared" ref="A4:A51" si="0">SUM(C4:T4)</f>
        <v>914</v>
      </c>
      <c r="B4" t="s">
        <v>765</v>
      </c>
      <c r="C4" s="74">
        <v>222</v>
      </c>
      <c r="D4" s="74">
        <v>27</v>
      </c>
      <c r="E4" s="74">
        <v>20</v>
      </c>
      <c r="F4" s="74">
        <v>9</v>
      </c>
      <c r="G4" s="74">
        <v>28</v>
      </c>
      <c r="H4" s="74">
        <v>13</v>
      </c>
      <c r="I4" s="74">
        <v>61</v>
      </c>
      <c r="J4" s="74">
        <v>88</v>
      </c>
      <c r="K4" s="74">
        <v>38</v>
      </c>
      <c r="L4" s="74">
        <v>78</v>
      </c>
      <c r="M4" s="74">
        <v>24</v>
      </c>
      <c r="N4" s="74">
        <v>24</v>
      </c>
      <c r="O4" s="74">
        <v>63</v>
      </c>
      <c r="P4" s="74">
        <v>148</v>
      </c>
      <c r="Q4" s="74">
        <v>35</v>
      </c>
      <c r="S4" s="74">
        <v>11</v>
      </c>
      <c r="T4" s="74">
        <v>25</v>
      </c>
    </row>
    <row r="5" spans="1:20">
      <c r="A5" s="74">
        <f t="shared" si="0"/>
        <v>759</v>
      </c>
      <c r="B5" t="s">
        <v>766</v>
      </c>
      <c r="C5" s="74">
        <v>172</v>
      </c>
      <c r="D5" s="74">
        <v>19</v>
      </c>
      <c r="E5" s="74">
        <v>20</v>
      </c>
      <c r="F5" s="74">
        <v>6</v>
      </c>
      <c r="G5" s="74">
        <v>32</v>
      </c>
      <c r="H5" s="74">
        <v>5</v>
      </c>
      <c r="I5" s="74">
        <v>51</v>
      </c>
      <c r="J5" s="74">
        <v>70</v>
      </c>
      <c r="K5" s="74">
        <v>109</v>
      </c>
      <c r="L5" s="74">
        <v>53</v>
      </c>
      <c r="M5" s="74">
        <v>25</v>
      </c>
      <c r="N5" s="74">
        <v>17</v>
      </c>
      <c r="O5" s="74">
        <v>49</v>
      </c>
      <c r="P5" s="74">
        <v>94</v>
      </c>
      <c r="Q5" s="74">
        <v>20</v>
      </c>
      <c r="R5" s="74">
        <v>3</v>
      </c>
      <c r="S5" s="74">
        <v>7</v>
      </c>
      <c r="T5" s="74">
        <v>7</v>
      </c>
    </row>
    <row r="6" spans="1:20">
      <c r="A6" s="74">
        <f t="shared" si="0"/>
        <v>269</v>
      </c>
      <c r="B6" t="s">
        <v>767</v>
      </c>
      <c r="C6" s="74">
        <v>47</v>
      </c>
      <c r="D6" s="74">
        <v>8</v>
      </c>
      <c r="E6" s="74">
        <v>5</v>
      </c>
      <c r="F6" s="74">
        <v>4</v>
      </c>
      <c r="G6" s="74">
        <v>8</v>
      </c>
      <c r="H6" s="74">
        <v>2</v>
      </c>
      <c r="I6" s="74">
        <v>16</v>
      </c>
      <c r="J6" s="74">
        <v>27</v>
      </c>
      <c r="K6" s="74">
        <v>51</v>
      </c>
      <c r="L6" s="74">
        <v>28</v>
      </c>
      <c r="M6" s="74">
        <v>1</v>
      </c>
      <c r="N6" s="74">
        <v>6</v>
      </c>
      <c r="O6" s="74">
        <v>2</v>
      </c>
      <c r="P6" s="74">
        <v>49</v>
      </c>
      <c r="Q6" s="74">
        <v>8</v>
      </c>
      <c r="S6" s="74">
        <v>4</v>
      </c>
      <c r="T6" s="74">
        <v>3</v>
      </c>
    </row>
    <row r="7" spans="1:20">
      <c r="A7" s="74">
        <f t="shared" si="0"/>
        <v>163</v>
      </c>
      <c r="B7" t="s">
        <v>769</v>
      </c>
      <c r="C7" s="74">
        <v>43</v>
      </c>
      <c r="D7" s="74">
        <v>4</v>
      </c>
      <c r="E7" s="74">
        <v>8</v>
      </c>
      <c r="G7" s="74">
        <v>1</v>
      </c>
      <c r="H7" s="74">
        <v>1</v>
      </c>
      <c r="I7" s="74">
        <v>20</v>
      </c>
      <c r="J7" s="74">
        <v>29</v>
      </c>
      <c r="K7" s="74">
        <v>23</v>
      </c>
      <c r="L7" s="74">
        <v>4</v>
      </c>
      <c r="M7" s="74">
        <v>7</v>
      </c>
      <c r="O7" s="74">
        <v>12</v>
      </c>
      <c r="Q7" s="74">
        <v>6</v>
      </c>
      <c r="R7" s="74">
        <v>1</v>
      </c>
      <c r="S7" s="74">
        <v>4</v>
      </c>
    </row>
    <row r="8" spans="1:20">
      <c r="A8" s="74">
        <f t="shared" si="0"/>
        <v>167</v>
      </c>
      <c r="B8" t="s">
        <v>1</v>
      </c>
      <c r="C8" s="74">
        <v>51</v>
      </c>
      <c r="D8" s="74">
        <v>2</v>
      </c>
      <c r="E8" s="74">
        <v>17</v>
      </c>
      <c r="F8" s="74">
        <v>5</v>
      </c>
      <c r="G8" s="74">
        <v>6</v>
      </c>
      <c r="J8" s="74">
        <v>6</v>
      </c>
      <c r="L8" s="74">
        <v>7</v>
      </c>
      <c r="M8" s="74">
        <v>2</v>
      </c>
      <c r="N8" s="74">
        <v>5</v>
      </c>
      <c r="O8" s="74">
        <v>3</v>
      </c>
      <c r="P8" s="74">
        <v>54</v>
      </c>
      <c r="Q8" s="74">
        <v>6</v>
      </c>
      <c r="R8" s="74">
        <v>3</v>
      </c>
    </row>
    <row r="9" spans="1:20">
      <c r="A9" s="74">
        <f t="shared" si="0"/>
        <v>77</v>
      </c>
      <c r="B9" t="s">
        <v>770</v>
      </c>
      <c r="D9" s="74">
        <v>12</v>
      </c>
      <c r="G9" s="74">
        <v>6</v>
      </c>
      <c r="I9" s="74">
        <v>4</v>
      </c>
      <c r="J9" s="74">
        <v>4</v>
      </c>
      <c r="K9" s="74">
        <v>17</v>
      </c>
      <c r="L9" s="74">
        <v>6</v>
      </c>
      <c r="M9" s="74">
        <v>6</v>
      </c>
      <c r="O9" s="74">
        <v>22</v>
      </c>
    </row>
    <row r="10" spans="1:20">
      <c r="A10" s="74">
        <f t="shared" si="0"/>
        <v>16</v>
      </c>
      <c r="B10" t="s">
        <v>771</v>
      </c>
      <c r="K10" s="74">
        <v>16</v>
      </c>
    </row>
    <row r="11" spans="1:20">
      <c r="A11" s="74">
        <f t="shared" si="0"/>
        <v>3</v>
      </c>
      <c r="B11" t="s">
        <v>723</v>
      </c>
      <c r="J11" s="74">
        <v>3</v>
      </c>
    </row>
    <row r="12" spans="1:20">
      <c r="A12" s="74">
        <f t="shared" si="0"/>
        <v>4</v>
      </c>
      <c r="B12" t="s">
        <v>772</v>
      </c>
      <c r="G12" s="74">
        <v>4</v>
      </c>
    </row>
    <row r="13" spans="1:20">
      <c r="A13" s="74">
        <f t="shared" si="0"/>
        <v>74</v>
      </c>
      <c r="B13" t="s">
        <v>773</v>
      </c>
      <c r="K13" s="74">
        <v>74</v>
      </c>
    </row>
    <row r="14" spans="1:20">
      <c r="A14" s="74">
        <f t="shared" si="0"/>
        <v>55</v>
      </c>
      <c r="B14" t="s">
        <v>774</v>
      </c>
      <c r="K14" s="74">
        <v>55</v>
      </c>
    </row>
    <row r="15" spans="1:20">
      <c r="A15" s="74">
        <f t="shared" si="0"/>
        <v>29</v>
      </c>
      <c r="B15" t="s">
        <v>775</v>
      </c>
      <c r="L15" s="74">
        <v>29</v>
      </c>
    </row>
    <row r="16" spans="1:20">
      <c r="A16" s="74">
        <f t="shared" si="0"/>
        <v>44</v>
      </c>
      <c r="B16" t="s">
        <v>776</v>
      </c>
      <c r="M16" s="74">
        <v>44</v>
      </c>
    </row>
    <row r="17" spans="1:18">
      <c r="A17" s="74">
        <f t="shared" si="0"/>
        <v>29</v>
      </c>
      <c r="B17" t="s">
        <v>777</v>
      </c>
      <c r="M17" s="74">
        <v>24</v>
      </c>
      <c r="R17" s="74">
        <v>5</v>
      </c>
    </row>
    <row r="18" spans="1:18">
      <c r="A18" s="74">
        <f t="shared" si="0"/>
        <v>6</v>
      </c>
      <c r="B18" t="s">
        <v>778</v>
      </c>
      <c r="C18" s="74">
        <v>1</v>
      </c>
      <c r="J18" s="74">
        <v>3</v>
      </c>
      <c r="P18" s="74">
        <v>2</v>
      </c>
    </row>
    <row r="19" spans="1:18">
      <c r="A19" s="74">
        <f t="shared" si="0"/>
        <v>37</v>
      </c>
      <c r="B19" t="s">
        <v>779</v>
      </c>
      <c r="K19" s="74">
        <v>37</v>
      </c>
    </row>
    <row r="20" spans="1:18">
      <c r="A20" s="74">
        <f t="shared" si="0"/>
        <v>17</v>
      </c>
      <c r="B20" t="s">
        <v>780</v>
      </c>
      <c r="O20" s="74">
        <v>17</v>
      </c>
    </row>
    <row r="21" spans="1:18">
      <c r="A21" s="74">
        <f t="shared" si="0"/>
        <v>23</v>
      </c>
      <c r="B21" t="s">
        <v>781</v>
      </c>
      <c r="G21" s="74">
        <v>23</v>
      </c>
    </row>
    <row r="22" spans="1:18">
      <c r="A22" s="74">
        <f t="shared" si="0"/>
        <v>4</v>
      </c>
      <c r="B22" t="s">
        <v>782</v>
      </c>
      <c r="C22" s="74">
        <v>4</v>
      </c>
    </row>
    <row r="23" spans="1:18">
      <c r="A23" s="74">
        <f t="shared" si="0"/>
        <v>13</v>
      </c>
      <c r="B23" t="s">
        <v>43</v>
      </c>
      <c r="C23" s="74">
        <v>5</v>
      </c>
      <c r="H23" s="74">
        <v>2</v>
      </c>
      <c r="K23" s="74">
        <v>4</v>
      </c>
      <c r="M23" s="74">
        <v>2</v>
      </c>
    </row>
    <row r="24" spans="1:18">
      <c r="A24" s="74">
        <f t="shared" si="0"/>
        <v>10</v>
      </c>
      <c r="B24" t="s">
        <v>783</v>
      </c>
      <c r="R24" s="74">
        <v>10</v>
      </c>
    </row>
    <row r="25" spans="1:18">
      <c r="A25" s="74">
        <f t="shared" si="0"/>
        <v>13</v>
      </c>
      <c r="B25" t="s">
        <v>784</v>
      </c>
      <c r="G25" s="74">
        <v>13</v>
      </c>
    </row>
    <row r="26" spans="1:18">
      <c r="A26" s="74">
        <f t="shared" si="0"/>
        <v>4</v>
      </c>
      <c r="B26" t="s">
        <v>785</v>
      </c>
      <c r="H26" s="74">
        <v>4</v>
      </c>
    </row>
    <row r="27" spans="1:18">
      <c r="A27" s="74">
        <f t="shared" si="0"/>
        <v>8</v>
      </c>
      <c r="B27" t="s">
        <v>786</v>
      </c>
      <c r="E27" s="74">
        <v>8</v>
      </c>
    </row>
    <row r="28" spans="1:18">
      <c r="A28" s="74">
        <f t="shared" si="0"/>
        <v>0</v>
      </c>
      <c r="B28" t="s">
        <v>787</v>
      </c>
      <c r="C28" s="74" t="s">
        <v>410</v>
      </c>
    </row>
    <row r="29" spans="1:18">
      <c r="A29" s="74">
        <f t="shared" si="0"/>
        <v>5</v>
      </c>
      <c r="B29" t="s">
        <v>788</v>
      </c>
      <c r="C29" s="74" t="s">
        <v>411</v>
      </c>
      <c r="F29" s="74">
        <v>5</v>
      </c>
    </row>
    <row r="30" spans="1:18">
      <c r="A30" s="74">
        <f t="shared" si="0"/>
        <v>2</v>
      </c>
      <c r="B30" t="s">
        <v>789</v>
      </c>
      <c r="D30" s="74">
        <v>2</v>
      </c>
    </row>
    <row r="31" spans="1:18">
      <c r="A31" s="74">
        <f t="shared" si="0"/>
        <v>4</v>
      </c>
      <c r="B31" t="s">
        <v>790</v>
      </c>
      <c r="C31" s="74">
        <v>4</v>
      </c>
    </row>
    <row r="32" spans="1:18">
      <c r="A32" s="74">
        <f t="shared" si="0"/>
        <v>3</v>
      </c>
      <c r="B32" t="s">
        <v>795</v>
      </c>
      <c r="D32" s="74">
        <v>3</v>
      </c>
    </row>
    <row r="33" spans="1:18">
      <c r="B33" t="s">
        <v>826</v>
      </c>
      <c r="R33" s="74">
        <v>5</v>
      </c>
    </row>
    <row r="34" spans="1:18">
      <c r="A34" s="74">
        <f t="shared" si="0"/>
        <v>6</v>
      </c>
      <c r="B34" t="s">
        <v>800</v>
      </c>
      <c r="G34" s="74">
        <v>6</v>
      </c>
    </row>
    <row r="35" spans="1:18">
      <c r="A35" s="74">
        <f t="shared" si="0"/>
        <v>1</v>
      </c>
      <c r="B35" t="s">
        <v>804</v>
      </c>
      <c r="J35" s="74">
        <v>1</v>
      </c>
    </row>
    <row r="36" spans="1:18">
      <c r="A36" s="74">
        <f t="shared" si="0"/>
        <v>6</v>
      </c>
      <c r="B36" t="s">
        <v>792</v>
      </c>
      <c r="C36" s="74">
        <v>6</v>
      </c>
    </row>
    <row r="37" spans="1:18">
      <c r="A37" s="74">
        <f t="shared" si="0"/>
        <v>1</v>
      </c>
      <c r="B37" t="s">
        <v>798</v>
      </c>
      <c r="G37" s="74">
        <v>1</v>
      </c>
    </row>
    <row r="38" spans="1:18">
      <c r="A38" s="74">
        <f t="shared" si="0"/>
        <v>1</v>
      </c>
      <c r="B38" t="s">
        <v>806</v>
      </c>
      <c r="K38" s="74">
        <v>1</v>
      </c>
    </row>
    <row r="39" spans="1:18">
      <c r="A39" s="74">
        <f t="shared" si="0"/>
        <v>4</v>
      </c>
      <c r="B39" t="s">
        <v>808</v>
      </c>
      <c r="L39" s="74">
        <v>4</v>
      </c>
    </row>
    <row r="40" spans="1:18">
      <c r="A40" s="74">
        <f t="shared" si="0"/>
        <v>8</v>
      </c>
      <c r="B40" t="s">
        <v>812</v>
      </c>
      <c r="O40" s="74">
        <v>8</v>
      </c>
    </row>
    <row r="41" spans="1:18">
      <c r="A41" s="74">
        <f t="shared" si="0"/>
        <v>1</v>
      </c>
      <c r="B41" t="s">
        <v>814</v>
      </c>
      <c r="P41" s="74">
        <v>1</v>
      </c>
    </row>
    <row r="42" spans="1:18">
      <c r="A42" s="74">
        <f t="shared" si="0"/>
        <v>6</v>
      </c>
      <c r="B42" t="s">
        <v>815</v>
      </c>
      <c r="P42" s="74">
        <v>6</v>
      </c>
    </row>
    <row r="43" spans="1:18">
      <c r="A43" s="74">
        <f t="shared" si="0"/>
        <v>3</v>
      </c>
      <c r="B43" t="s">
        <v>816</v>
      </c>
      <c r="P43" s="74">
        <v>3</v>
      </c>
    </row>
    <row r="44" spans="1:18">
      <c r="A44" s="74">
        <f t="shared" si="0"/>
        <v>6</v>
      </c>
      <c r="B44" t="s">
        <v>817</v>
      </c>
      <c r="P44" s="74">
        <v>6</v>
      </c>
    </row>
    <row r="45" spans="1:18">
      <c r="A45" s="74">
        <f t="shared" si="0"/>
        <v>5</v>
      </c>
      <c r="B45" t="s">
        <v>818</v>
      </c>
      <c r="P45" s="74">
        <v>5</v>
      </c>
    </row>
    <row r="46" spans="1:18">
      <c r="A46" s="74">
        <f t="shared" si="0"/>
        <v>5</v>
      </c>
      <c r="B46" t="s">
        <v>820</v>
      </c>
      <c r="Q46" s="74">
        <v>5</v>
      </c>
    </row>
    <row r="47" spans="1:18">
      <c r="A47" s="74">
        <f t="shared" si="0"/>
        <v>0</v>
      </c>
    </row>
    <row r="48" spans="1:18">
      <c r="A48" s="74">
        <f t="shared" si="0"/>
        <v>1</v>
      </c>
      <c r="B48" t="s">
        <v>827</v>
      </c>
      <c r="P48" s="74">
        <v>1</v>
      </c>
    </row>
    <row r="49" spans="1:20">
      <c r="A49" s="74">
        <f t="shared" si="0"/>
        <v>7</v>
      </c>
      <c r="B49" t="s">
        <v>825</v>
      </c>
      <c r="T49" s="74">
        <v>7</v>
      </c>
    </row>
    <row r="50" spans="1:20">
      <c r="A50" s="74">
        <f t="shared" si="0"/>
        <v>1</v>
      </c>
      <c r="B50" t="s">
        <v>823</v>
      </c>
      <c r="S50" s="74">
        <v>1</v>
      </c>
    </row>
    <row r="51" spans="1:20">
      <c r="A51" s="74">
        <f t="shared" si="0"/>
        <v>59</v>
      </c>
      <c r="B51" t="s">
        <v>791</v>
      </c>
      <c r="C51" s="74">
        <v>6</v>
      </c>
      <c r="G51" s="74">
        <v>9</v>
      </c>
      <c r="K51" s="74">
        <v>9</v>
      </c>
      <c r="L51" s="74">
        <v>7</v>
      </c>
      <c r="P51" s="74">
        <v>20</v>
      </c>
      <c r="T51" s="74">
        <v>8</v>
      </c>
    </row>
    <row r="56" spans="1:20">
      <c r="B56" t="s">
        <v>764</v>
      </c>
    </row>
    <row r="57" spans="1:20">
      <c r="B57" s="81"/>
      <c r="C57" s="82" t="s">
        <v>793</v>
      </c>
      <c r="D57" s="82" t="s">
        <v>794</v>
      </c>
      <c r="E57" s="82" t="s">
        <v>796</v>
      </c>
      <c r="F57" s="82" t="s">
        <v>797</v>
      </c>
      <c r="G57" s="82" t="s">
        <v>799</v>
      </c>
      <c r="H57" s="82" t="s">
        <v>801</v>
      </c>
      <c r="I57" s="82" t="s">
        <v>802</v>
      </c>
      <c r="J57" s="82" t="s">
        <v>803</v>
      </c>
      <c r="K57" s="82" t="s">
        <v>805</v>
      </c>
      <c r="L57" s="82" t="s">
        <v>807</v>
      </c>
      <c r="M57" s="82" t="s">
        <v>809</v>
      </c>
      <c r="N57" s="82" t="s">
        <v>810</v>
      </c>
      <c r="O57" s="82" t="s">
        <v>811</v>
      </c>
      <c r="P57" s="82" t="s">
        <v>813</v>
      </c>
      <c r="Q57" s="82" t="s">
        <v>819</v>
      </c>
      <c r="R57" s="82" t="s">
        <v>821</v>
      </c>
      <c r="S57" s="82" t="s">
        <v>822</v>
      </c>
      <c r="T57" s="82" t="s">
        <v>824</v>
      </c>
    </row>
    <row r="58" spans="1:20">
      <c r="A58" s="83">
        <f>SUM(C58:T58)</f>
        <v>110</v>
      </c>
      <c r="B58" s="84" t="s">
        <v>768</v>
      </c>
      <c r="C58" s="83">
        <v>21</v>
      </c>
      <c r="D58" s="83">
        <v>3</v>
      </c>
      <c r="E58" s="83">
        <v>3</v>
      </c>
      <c r="F58" s="83">
        <v>1</v>
      </c>
      <c r="G58" s="83">
        <v>5</v>
      </c>
      <c r="H58" s="83">
        <v>1</v>
      </c>
      <c r="I58" s="83">
        <v>6</v>
      </c>
      <c r="J58" s="83">
        <v>9</v>
      </c>
      <c r="K58" s="83">
        <v>16</v>
      </c>
      <c r="L58" s="83">
        <v>8</v>
      </c>
      <c r="M58" s="83">
        <v>5</v>
      </c>
      <c r="N58" s="83">
        <v>2</v>
      </c>
      <c r="O58" s="83">
        <v>7</v>
      </c>
      <c r="P58" s="83">
        <v>16</v>
      </c>
      <c r="Q58" s="83">
        <v>3</v>
      </c>
      <c r="R58" s="83">
        <v>1</v>
      </c>
      <c r="S58" s="83">
        <v>1</v>
      </c>
      <c r="T58" s="83">
        <v>2</v>
      </c>
    </row>
    <row r="59" spans="1:20">
      <c r="A59" s="74">
        <f t="shared" ref="A59:A100" si="1">SUM(C59:T59)</f>
        <v>997</v>
      </c>
      <c r="B59" t="s">
        <v>766</v>
      </c>
      <c r="C59" s="74">
        <v>196</v>
      </c>
      <c r="D59" s="74">
        <v>25</v>
      </c>
      <c r="E59" s="74">
        <v>29</v>
      </c>
      <c r="F59" s="74">
        <v>9</v>
      </c>
      <c r="G59" s="74">
        <v>49</v>
      </c>
      <c r="H59" s="74">
        <v>7</v>
      </c>
      <c r="I59" s="74">
        <v>66</v>
      </c>
      <c r="J59" s="74">
        <v>84</v>
      </c>
      <c r="K59" s="74">
        <v>146</v>
      </c>
      <c r="L59" s="74">
        <v>72</v>
      </c>
      <c r="M59" s="74">
        <v>27</v>
      </c>
      <c r="N59" s="74">
        <v>20</v>
      </c>
      <c r="O59" s="74">
        <v>68</v>
      </c>
      <c r="P59" s="74">
        <v>139</v>
      </c>
      <c r="Q59" s="74">
        <v>25</v>
      </c>
      <c r="R59" s="74">
        <v>5</v>
      </c>
      <c r="S59" s="74">
        <v>11</v>
      </c>
      <c r="T59" s="74">
        <v>19</v>
      </c>
    </row>
    <row r="60" spans="1:20">
      <c r="A60" s="74">
        <f t="shared" si="1"/>
        <v>712</v>
      </c>
      <c r="B60" t="s">
        <v>765</v>
      </c>
      <c r="C60" s="74">
        <v>184</v>
      </c>
      <c r="D60" s="74">
        <v>24</v>
      </c>
      <c r="E60" s="74">
        <v>16</v>
      </c>
      <c r="F60" s="74">
        <v>6</v>
      </c>
      <c r="G60" s="74">
        <v>17</v>
      </c>
      <c r="H60" s="74">
        <v>11</v>
      </c>
      <c r="I60" s="74">
        <v>43</v>
      </c>
      <c r="J60" s="74">
        <v>72</v>
      </c>
      <c r="K60" s="74">
        <v>18</v>
      </c>
      <c r="L60" s="74">
        <v>73</v>
      </c>
      <c r="M60" s="74">
        <v>17</v>
      </c>
      <c r="N60" s="74">
        <v>16</v>
      </c>
      <c r="O60" s="74">
        <v>59</v>
      </c>
      <c r="P60" s="74">
        <v>118</v>
      </c>
      <c r="Q60" s="74">
        <v>28</v>
      </c>
      <c r="S60" s="74">
        <v>9</v>
      </c>
      <c r="T60" s="74">
        <v>1</v>
      </c>
    </row>
    <row r="61" spans="1:20">
      <c r="A61" s="74">
        <f t="shared" si="1"/>
        <v>13</v>
      </c>
      <c r="B61" t="s">
        <v>828</v>
      </c>
      <c r="R61" s="74">
        <v>13</v>
      </c>
    </row>
    <row r="62" spans="1:20">
      <c r="A62" s="74">
        <f t="shared" si="1"/>
        <v>329</v>
      </c>
      <c r="B62" t="s">
        <v>767</v>
      </c>
      <c r="C62" s="74">
        <v>62</v>
      </c>
      <c r="D62" s="74">
        <v>12</v>
      </c>
      <c r="E62" s="74">
        <v>13</v>
      </c>
      <c r="F62" s="74">
        <v>4</v>
      </c>
      <c r="G62" s="74">
        <v>8</v>
      </c>
      <c r="H62" s="74">
        <v>2</v>
      </c>
      <c r="I62" s="74">
        <v>18</v>
      </c>
      <c r="J62" s="74">
        <v>28</v>
      </c>
      <c r="K62" s="74">
        <v>48</v>
      </c>
      <c r="L62" s="74">
        <v>26</v>
      </c>
      <c r="N62" s="74">
        <v>9</v>
      </c>
      <c r="O62" s="74">
        <v>6</v>
      </c>
      <c r="P62" s="74">
        <v>81</v>
      </c>
      <c r="Q62" s="74">
        <v>7</v>
      </c>
      <c r="S62" s="74">
        <v>4</v>
      </c>
      <c r="T62" s="74">
        <v>1</v>
      </c>
    </row>
    <row r="63" spans="1:20">
      <c r="A63" s="74">
        <f t="shared" si="1"/>
        <v>138</v>
      </c>
      <c r="B63" t="s">
        <v>729</v>
      </c>
      <c r="C63" s="74">
        <v>43</v>
      </c>
      <c r="F63" s="74">
        <v>3</v>
      </c>
      <c r="G63" s="74">
        <v>13</v>
      </c>
      <c r="H63" s="74">
        <v>1</v>
      </c>
      <c r="I63" s="74">
        <v>9</v>
      </c>
      <c r="K63" s="74">
        <v>24</v>
      </c>
      <c r="L63" s="74">
        <v>7</v>
      </c>
      <c r="M63" s="74">
        <v>15</v>
      </c>
      <c r="N63" s="74">
        <v>4</v>
      </c>
      <c r="O63" s="74">
        <v>3</v>
      </c>
      <c r="P63" s="74">
        <v>12</v>
      </c>
      <c r="Q63" s="74">
        <v>2</v>
      </c>
      <c r="S63" s="74">
        <v>2</v>
      </c>
    </row>
    <row r="64" spans="1:20">
      <c r="A64" s="74">
        <f t="shared" si="1"/>
        <v>50</v>
      </c>
      <c r="B64" t="s">
        <v>409</v>
      </c>
      <c r="C64" s="74">
        <v>8</v>
      </c>
      <c r="D64" s="74">
        <v>4</v>
      </c>
      <c r="E64" s="74">
        <v>1</v>
      </c>
      <c r="J64" s="74">
        <v>20</v>
      </c>
      <c r="K64" s="74">
        <v>7</v>
      </c>
      <c r="P64" s="74">
        <v>8</v>
      </c>
      <c r="Q64" s="74">
        <v>2</v>
      </c>
    </row>
    <row r="65" spans="1:20">
      <c r="A65" s="74">
        <f t="shared" si="1"/>
        <v>53</v>
      </c>
      <c r="B65" t="s">
        <v>1</v>
      </c>
      <c r="C65" s="74">
        <v>8</v>
      </c>
      <c r="D65" s="74">
        <v>5</v>
      </c>
      <c r="E65" s="74">
        <v>11</v>
      </c>
      <c r="J65" s="74">
        <v>7</v>
      </c>
      <c r="K65" s="74">
        <v>5</v>
      </c>
      <c r="P65" s="74">
        <v>15</v>
      </c>
      <c r="Q65" s="74">
        <v>2</v>
      </c>
    </row>
    <row r="66" spans="1:20">
      <c r="A66" s="74">
        <f t="shared" si="1"/>
        <v>11</v>
      </c>
      <c r="B66" t="s">
        <v>829</v>
      </c>
      <c r="O66" s="74">
        <v>11</v>
      </c>
    </row>
    <row r="67" spans="1:20">
      <c r="A67" s="74">
        <f t="shared" si="1"/>
        <v>1</v>
      </c>
      <c r="B67" t="s">
        <v>841</v>
      </c>
      <c r="G67" s="74">
        <v>1</v>
      </c>
    </row>
    <row r="68" spans="1:20">
      <c r="A68" s="74">
        <f t="shared" si="1"/>
        <v>98</v>
      </c>
      <c r="B68" t="s">
        <v>774</v>
      </c>
      <c r="K68" s="74">
        <v>98</v>
      </c>
    </row>
    <row r="69" spans="1:20">
      <c r="A69" s="74">
        <f t="shared" si="1"/>
        <v>131</v>
      </c>
      <c r="B69" t="s">
        <v>787</v>
      </c>
      <c r="C69" s="74">
        <v>37</v>
      </c>
      <c r="D69" s="74">
        <v>4</v>
      </c>
      <c r="E69" s="74">
        <v>6</v>
      </c>
      <c r="F69" s="74">
        <v>4</v>
      </c>
      <c r="H69" s="74">
        <v>1</v>
      </c>
      <c r="I69" s="74">
        <v>9</v>
      </c>
      <c r="J69" s="74">
        <v>4</v>
      </c>
      <c r="L69" s="74">
        <v>12</v>
      </c>
      <c r="N69" s="74">
        <v>2</v>
      </c>
      <c r="P69" s="74">
        <v>37</v>
      </c>
      <c r="Q69" s="74">
        <v>7</v>
      </c>
      <c r="T69" s="74">
        <v>8</v>
      </c>
    </row>
    <row r="70" spans="1:20">
      <c r="A70" s="74">
        <f t="shared" si="1"/>
        <v>54</v>
      </c>
      <c r="B70" t="s">
        <v>830</v>
      </c>
      <c r="K70" s="74">
        <v>54</v>
      </c>
    </row>
    <row r="71" spans="1:20">
      <c r="A71" s="74">
        <f t="shared" si="1"/>
        <v>26</v>
      </c>
      <c r="B71" t="s">
        <v>831</v>
      </c>
      <c r="P71" s="74">
        <v>26</v>
      </c>
    </row>
    <row r="72" spans="1:20">
      <c r="A72" s="74">
        <f t="shared" si="1"/>
        <v>53</v>
      </c>
      <c r="B72" t="s">
        <v>776</v>
      </c>
      <c r="M72" s="74">
        <v>53</v>
      </c>
    </row>
    <row r="73" spans="1:20">
      <c r="A73" s="74">
        <f t="shared" si="1"/>
        <v>26</v>
      </c>
      <c r="B73" t="s">
        <v>775</v>
      </c>
      <c r="L73" s="74">
        <v>26</v>
      </c>
    </row>
    <row r="74" spans="1:20">
      <c r="A74" s="74">
        <f t="shared" si="1"/>
        <v>30</v>
      </c>
      <c r="B74" t="s">
        <v>777</v>
      </c>
      <c r="M74" s="74">
        <v>23</v>
      </c>
      <c r="R74" s="74">
        <v>7</v>
      </c>
    </row>
    <row r="75" spans="1:20">
      <c r="A75" s="74">
        <f t="shared" si="1"/>
        <v>25</v>
      </c>
      <c r="B75" t="s">
        <v>780</v>
      </c>
      <c r="O75" s="74">
        <v>25</v>
      </c>
    </row>
    <row r="76" spans="1:20">
      <c r="A76" s="74">
        <f t="shared" si="1"/>
        <v>21</v>
      </c>
      <c r="B76" t="s">
        <v>779</v>
      </c>
      <c r="K76" s="74">
        <v>21</v>
      </c>
    </row>
    <row r="77" spans="1:20">
      <c r="A77" s="74">
        <f t="shared" si="1"/>
        <v>29</v>
      </c>
      <c r="B77" t="s">
        <v>832</v>
      </c>
      <c r="G77" s="74">
        <v>29</v>
      </c>
    </row>
    <row r="78" spans="1:20">
      <c r="A78" s="74">
        <f t="shared" si="1"/>
        <v>5</v>
      </c>
      <c r="B78" t="s">
        <v>785</v>
      </c>
      <c r="H78" s="74">
        <v>5</v>
      </c>
    </row>
    <row r="79" spans="1:20">
      <c r="A79" s="74">
        <f t="shared" si="1"/>
        <v>11</v>
      </c>
      <c r="B79" t="s">
        <v>833</v>
      </c>
      <c r="G79" s="74">
        <v>11</v>
      </c>
    </row>
    <row r="80" spans="1:20">
      <c r="A80" s="74">
        <f t="shared" si="1"/>
        <v>7</v>
      </c>
      <c r="B80" t="s">
        <v>834</v>
      </c>
      <c r="C80" s="74">
        <v>7</v>
      </c>
    </row>
    <row r="81" spans="1:20">
      <c r="A81" s="74">
        <f t="shared" si="1"/>
        <v>3</v>
      </c>
      <c r="B81" t="s">
        <v>835</v>
      </c>
      <c r="F81" s="74">
        <v>3</v>
      </c>
    </row>
    <row r="82" spans="1:20">
      <c r="A82" s="74">
        <f t="shared" si="1"/>
        <v>2</v>
      </c>
      <c r="B82" t="s">
        <v>789</v>
      </c>
      <c r="D82" s="74">
        <v>2</v>
      </c>
    </row>
    <row r="83" spans="1:20">
      <c r="A83" s="74">
        <f t="shared" si="1"/>
        <v>1</v>
      </c>
      <c r="B83" t="s">
        <v>795</v>
      </c>
      <c r="D83" s="74">
        <v>1</v>
      </c>
    </row>
    <row r="84" spans="1:20">
      <c r="A84" s="74">
        <f t="shared" si="1"/>
        <v>3</v>
      </c>
      <c r="B84" t="s">
        <v>836</v>
      </c>
      <c r="E84" s="74">
        <v>3</v>
      </c>
    </row>
    <row r="85" spans="1:20">
      <c r="A85" s="74">
        <f t="shared" si="1"/>
        <v>10</v>
      </c>
      <c r="B85" t="s">
        <v>837</v>
      </c>
      <c r="K85" s="74">
        <v>10</v>
      </c>
    </row>
    <row r="86" spans="1:20">
      <c r="A86" s="74">
        <f t="shared" si="1"/>
        <v>8</v>
      </c>
      <c r="B86" t="s">
        <v>820</v>
      </c>
      <c r="Q86" s="74">
        <v>8</v>
      </c>
    </row>
    <row r="87" spans="1:20">
      <c r="A87" s="74">
        <f t="shared" si="1"/>
        <v>3</v>
      </c>
      <c r="B87" t="s">
        <v>804</v>
      </c>
      <c r="J87" s="74">
        <v>3</v>
      </c>
    </row>
    <row r="88" spans="1:20">
      <c r="A88" s="74">
        <f t="shared" si="1"/>
        <v>2</v>
      </c>
      <c r="B88" t="s">
        <v>838</v>
      </c>
      <c r="R88" s="74">
        <v>2</v>
      </c>
    </row>
    <row r="89" spans="1:20">
      <c r="A89" s="74">
        <f t="shared" si="1"/>
        <v>3</v>
      </c>
      <c r="B89" t="s">
        <v>43</v>
      </c>
      <c r="C89" s="74">
        <v>3</v>
      </c>
    </row>
    <row r="90" spans="1:20">
      <c r="A90" s="74">
        <f t="shared" si="1"/>
        <v>4</v>
      </c>
      <c r="B90" t="s">
        <v>815</v>
      </c>
      <c r="P90" s="74">
        <v>4</v>
      </c>
    </row>
    <row r="91" spans="1:20">
      <c r="A91" s="74">
        <f t="shared" si="1"/>
        <v>11</v>
      </c>
      <c r="B91" t="s">
        <v>839</v>
      </c>
      <c r="J91" s="74">
        <v>11</v>
      </c>
    </row>
    <row r="92" spans="1:20">
      <c r="A92" s="74">
        <f t="shared" si="1"/>
        <v>7</v>
      </c>
      <c r="B92" t="s">
        <v>812</v>
      </c>
      <c r="O92" s="74">
        <v>7</v>
      </c>
    </row>
    <row r="93" spans="1:20">
      <c r="A93" s="74">
        <f t="shared" si="1"/>
        <v>8</v>
      </c>
      <c r="B93" t="s">
        <v>825</v>
      </c>
      <c r="T93" s="74">
        <v>8</v>
      </c>
    </row>
    <row r="94" spans="1:20">
      <c r="A94" s="74">
        <f t="shared" si="1"/>
        <v>3</v>
      </c>
      <c r="B94" t="s">
        <v>840</v>
      </c>
      <c r="G94" s="74">
        <v>3</v>
      </c>
    </row>
    <row r="95" spans="1:20">
      <c r="A95" s="74">
        <f t="shared" si="1"/>
        <v>2</v>
      </c>
      <c r="B95" t="s">
        <v>842</v>
      </c>
      <c r="O95" s="74">
        <v>2</v>
      </c>
    </row>
    <row r="96" spans="1:20">
      <c r="A96" s="74">
        <f t="shared" si="1"/>
        <v>1</v>
      </c>
      <c r="B96" t="s">
        <v>843</v>
      </c>
      <c r="S96" s="74">
        <v>1</v>
      </c>
    </row>
    <row r="97" spans="1:20">
      <c r="A97" s="74">
        <f t="shared" si="1"/>
        <v>11</v>
      </c>
      <c r="B97" t="s">
        <v>844</v>
      </c>
      <c r="N97" s="74">
        <v>1</v>
      </c>
      <c r="P97" s="74">
        <v>7</v>
      </c>
      <c r="T97" s="74">
        <v>3</v>
      </c>
    </row>
    <row r="98" spans="1:20">
      <c r="A98" s="74">
        <f t="shared" si="1"/>
        <v>30</v>
      </c>
      <c r="B98" t="s">
        <v>845</v>
      </c>
      <c r="C98" s="74">
        <v>11</v>
      </c>
      <c r="G98" s="74">
        <v>6</v>
      </c>
      <c r="I98" s="74">
        <v>7</v>
      </c>
      <c r="K98" s="74">
        <v>3</v>
      </c>
      <c r="L98" s="74">
        <v>1</v>
      </c>
      <c r="P98" s="74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2015</vt:lpstr>
      <vt:lpstr>2019</vt:lpstr>
      <vt:lpstr>Ciudades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</dc:creator>
  <cp:lastModifiedBy>Carles</cp:lastModifiedBy>
  <dcterms:created xsi:type="dcterms:W3CDTF">2015-05-28T22:44:17Z</dcterms:created>
  <dcterms:modified xsi:type="dcterms:W3CDTF">2022-02-24T23:16:41Z</dcterms:modified>
</cp:coreProperties>
</file>